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tabRatio="723" activeTab="2"/>
  </bookViews>
  <sheets>
    <sheet name="МПП по СП 485.1311500.2020" sheetId="1" r:id="rId1"/>
    <sheet name="ГОА по СП 485.1311500.2020" sheetId="2" r:id="rId2"/>
    <sheet name="МУПТВ по СТО 54572789.003-2018" sheetId="3" r:id="rId3"/>
  </sheets>
  <definedNames>
    <definedName name="_xlnm.Print_Area" localSheetId="0">'МПП по СП 485.1311500.2020'!$A$1:$AS$62</definedName>
    <definedName name="_xlnm.Print_Area" localSheetId="2">'МУПТВ по СТО 54572789.003-2018'!$A$1:$AB$64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M13" authorId="0">
      <text>
        <r>
          <rPr>
            <sz val="9"/>
            <rFont val="Tahoma"/>
            <family val="2"/>
          </rPr>
          <t>Впишите значение вручную, в зависимости от материалов, хранящихся на защищаемом объекте</t>
        </r>
      </text>
    </comment>
    <comment ref="I23" authorId="0">
      <text>
        <r>
          <rPr>
            <sz val="9"/>
            <rFont val="Tahoma"/>
            <family val="2"/>
          </rPr>
          <t xml:space="preserve">Проемы, проходы, щели, вентиляционные отверстия, отверстия в шкафах. Величина в м2
</t>
        </r>
      </text>
    </comment>
    <comment ref="K13" authorId="0">
      <text>
        <r>
          <rPr>
            <sz val="9"/>
            <rFont val="Tahoma"/>
            <family val="2"/>
          </rPr>
          <t>Коэффициенты сравнительной эффективности огнетушащих порошков k3 при тушении различных веществ</t>
        </r>
      </text>
    </comment>
    <comment ref="I24" authorId="0">
      <text>
        <r>
          <rPr>
            <sz val="9"/>
            <rFont val="Tahoma"/>
            <family val="2"/>
          </rPr>
          <t>Для удобства расчета воспользуйтесь формой ниже</t>
        </r>
        <r>
          <rPr>
            <sz val="9"/>
            <rFont val="Tahoma"/>
            <family val="0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Коэффициенты сравнительной эффективности огнетушащих порошков k3 при тушении различных веществ</t>
        </r>
      </text>
    </comment>
    <comment ref="I3" authorId="0">
      <text>
        <r>
          <rPr>
            <sz val="9"/>
            <rFont val="Tahoma"/>
            <family val="2"/>
          </rPr>
          <t>См. определение внизу слева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7" authorId="0">
      <text>
        <r>
          <rPr>
            <sz val="9"/>
            <rFont val="Tahoma"/>
            <family val="2"/>
          </rPr>
          <t xml:space="preserve">Впишите значение вручную, в зависимости от высоты помещения
</t>
        </r>
      </text>
    </comment>
    <comment ref="E23" authorId="0">
      <text>
        <r>
          <rPr>
            <sz val="9"/>
            <rFont val="Tahoma"/>
            <family val="2"/>
          </rPr>
          <t xml:space="preserve">Впишите значение вручную, выбрав значение из таблицы в зависимости от δ и 
Ψ
</t>
        </r>
      </text>
    </comment>
    <comment ref="F37" authorId="0">
      <text>
        <r>
          <rPr>
            <sz val="9"/>
            <rFont val="Tahoma"/>
            <family val="2"/>
          </rPr>
          <t xml:space="preserve">Впишите значение вручную, выбрав из двух вариантов
</t>
        </r>
      </text>
    </comment>
    <comment ref="F41" authorId="0">
      <text>
        <r>
          <rPr>
            <sz val="9"/>
            <rFont val="Tahoma"/>
            <family val="2"/>
          </rPr>
          <t xml:space="preserve">Впишите значение вручную, выбрав из двух вариантов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sz val="9"/>
            <rFont val="Tahoma"/>
            <family val="0"/>
          </rPr>
          <t xml:space="preserve">МУПТВ(Взр) имеет Ех-маркировку для взрывоопасных сред РО Ex ia I Ма Х / 0Ex ia IIС T4 Gа Х / Ex ia IIIС T135 ºC Dа Х и степень защиты от внешних воздействий по ГОСТ 14254-2015 IР65 для вводной коробки, IP68 для корпуса газогенерирующего устройства и IP67 для корпуса МУПТВ.
</t>
        </r>
      </text>
    </comment>
    <comment ref="B7" authorId="0">
      <text>
        <r>
          <rPr>
            <sz val="9"/>
            <rFont val="Tahoma"/>
            <family val="2"/>
          </rPr>
          <t>МУПТВ имеет Ех-маркировку для взрывоопасных сред РО Ex ia I Ма Х / 0Ex ia IIС T4 Gа Х / Ex ia IIIС T135 ºC Dа Х и степень защиты от внешних воздействий по ГОСТ 14254-2015 IР65 для вводной коробки, IP68 для корпуса газогенерирующего устройства и IP67 для корпуса МУПТВ.</t>
        </r>
        <r>
          <rPr>
            <sz val="9"/>
            <rFont val="Tahoma"/>
            <family val="0"/>
          </rPr>
          <t xml:space="preserve">
</t>
        </r>
      </text>
    </comment>
    <comment ref="B11" authorId="0">
      <text>
        <r>
          <rPr>
            <sz val="9"/>
            <rFont val="Tahoma"/>
            <family val="2"/>
          </rPr>
          <t>МУПТВ имеет Ех-маркировку для взрывоопасных сред РО Ex ia I Ма Х / 0Ex ia IIС T4 Gа Х / Ex ia IIIС T135 ºC Dа Х и степень защиты от внешних воздействий по ГОСТ 14254-2015 IР65 для вводной коробки, IP68 для корпуса газогенерирующего устройства и IP67 для корпуса МУПТВ.</t>
        </r>
      </text>
    </comment>
    <comment ref="B12" authorId="0">
      <text>
        <r>
          <rPr>
            <sz val="9"/>
            <rFont val="Tahoma"/>
            <family val="2"/>
          </rPr>
          <t xml:space="preserve">МУПТВ имеет Ех-маркировку для взрывоопасных сред РО Ex ia I Ма Х / 0Ex ia IIС T4 Gа Х / Ex ia IIIС T135 ºC Dа Х и степень защиты от внешних воздействий по ГОСТ 14254-2015 IР65 для вводной коробки, IP68 для корпуса газогенерирующего устройства и IP67 для корпуса МУПТВ.
</t>
        </r>
      </text>
    </comment>
    <comment ref="B13" authorId="0">
      <text>
        <r>
          <rPr>
            <sz val="9"/>
            <rFont val="Tahoma"/>
            <family val="2"/>
          </rPr>
          <t xml:space="preserve">МУПТВ имеет Ех-маркировку для взрывоопасных сред РО Ex ia I Ма Х / 0Ex ia IIС T4 Gа Х / Ex ia IIIС T135 ºC Dа Х и степень защиты от внешних воздействий по ГОСТ 14254-2015 IР65 для вводной коробки, IP68 для корпуса газогенерирующего устройства и IP67 для корпуса МУПТВ.
</t>
        </r>
      </text>
    </comment>
    <comment ref="AB4" authorId="0">
      <text>
        <r>
          <rPr>
            <sz val="9"/>
            <rFont val="Tahoma"/>
            <family val="2"/>
          </rPr>
          <t xml:space="preserve">Первая цифра (2,0) - при высоте установки от 2,5 до 4 м.
Вторая цифра (2,17) - при высоте установки от 4 до 6 м.
</t>
        </r>
      </text>
    </comment>
    <comment ref="AB5" authorId="0">
      <text>
        <r>
          <rPr>
            <sz val="9"/>
            <rFont val="Tahoma"/>
            <family val="2"/>
          </rPr>
          <t xml:space="preserve">Первая цифра (2,0) - при высоте установки от 2,5 до 4 м.
Вторая цифра (2,17) - при высоте установки от 4 до 6 м.
</t>
        </r>
      </text>
    </comment>
    <comment ref="AB6" authorId="0">
      <text>
        <r>
          <rPr>
            <sz val="9"/>
            <rFont val="Tahoma"/>
            <family val="2"/>
          </rPr>
          <t>Первая цифра (2,0) - при высоте установки от 2,5 до 4 м.
Вторая цифра (2,17) - при высоте установки от 4 до 6 м.</t>
        </r>
      </text>
    </comment>
    <comment ref="AB7" authorId="0">
      <text>
        <r>
          <rPr>
            <sz val="9"/>
            <rFont val="Tahoma"/>
            <family val="2"/>
          </rPr>
          <t xml:space="preserve">Первая цифра (2,0) - при высоте установки от 2,5 до 4 м.
Вторая цифра (2,17) - при высоте установки от 4 до 6 м.
</t>
        </r>
      </text>
    </comment>
    <comment ref="AB8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9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0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1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2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3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6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7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8" authorId="0">
      <text>
        <r>
          <rPr>
            <sz val="9"/>
            <rFont val="Tahoma"/>
            <family val="2"/>
          </rPr>
          <t xml:space="preserve">Защищаемая площадь при тушении разлитой горючей жидкости в виде круга диаметром 3,05 м должна обеспечиваться во всем диапазоне высот
</t>
        </r>
      </text>
    </comment>
    <comment ref="AB14" authorId="0">
      <text>
        <r>
          <rPr>
            <sz val="9"/>
            <rFont val="Tahoma"/>
            <family val="2"/>
          </rPr>
          <t>Первая цифра (5,27) - для пожаров класса А.
Вторая цифра (4,76) - для пожаров класса В.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B15" authorId="0">
      <text>
        <r>
          <rPr>
            <sz val="9"/>
            <rFont val="Tahoma"/>
            <family val="2"/>
          </rPr>
          <t xml:space="preserve">Первая цифра (5,27) - для пожаров класса А.
Вторая цифра (4,76) - для пожаров класса В.
</t>
        </r>
      </text>
    </comment>
    <comment ref="AB1" authorId="0">
      <text>
        <r>
          <rPr>
            <sz val="9"/>
            <rFont val="Tahoma"/>
            <family val="2"/>
          </rPr>
          <t xml:space="preserve">Расстояние от потолочного перекрытия до высоты, где произойдет полный охват круга защищаемой площади тонкораспыленным потоком ОТВ
</t>
        </r>
      </text>
    </comment>
    <comment ref="T54" authorId="0">
      <text>
        <r>
          <rPr>
            <sz val="9"/>
            <rFont val="Tahoma"/>
            <family val="2"/>
          </rPr>
          <t>Не больше диаметра пов. орошения на высоте  (+∆h), равного двум радиусам из таблицы слева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T55" authorId="0">
      <text>
        <r>
          <rPr>
            <sz val="9"/>
            <rFont val="Tahoma"/>
            <family val="2"/>
          </rPr>
          <t xml:space="preserve">Не больше размера стороны защищ. квадрата на высоте (+∆h), м, см таблицу слева
</t>
        </r>
      </text>
    </comment>
    <comment ref="W1" authorId="0">
      <text>
        <r>
          <rPr>
            <sz val="9"/>
            <rFont val="Tahoma"/>
            <family val="2"/>
          </rPr>
          <t>Защищаемая площадь при тушении разлитой горючей жидкости в виде круга диаметром 3,05 м (МУПТВ с маркировкой "_п") должна обеспечиваться во всем диапазоне высот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<sst xmlns="http://schemas.openxmlformats.org/spreadsheetml/2006/main" count="478" uniqueCount="243">
  <si>
    <t>Тушение по всему объему</t>
  </si>
  <si>
    <t>Количество МПП</t>
  </si>
  <si>
    <t>N</t>
  </si>
  <si>
    <t>Объем помещения, м3</t>
  </si>
  <si>
    <t>Vм</t>
  </si>
  <si>
    <t>Vп</t>
  </si>
  <si>
    <t>k1</t>
  </si>
  <si>
    <t>Коэф. неравномер. распыла порошка</t>
  </si>
  <si>
    <t>Коэф. затененности</t>
  </si>
  <si>
    <t>k2</t>
  </si>
  <si>
    <t>Коэф, учит. горючее вещество</t>
  </si>
  <si>
    <t>k3</t>
  </si>
  <si>
    <t>Коэф., учит. степень негерметичн. помещ.</t>
  </si>
  <si>
    <t>k4</t>
  </si>
  <si>
    <t>Расчет</t>
  </si>
  <si>
    <t>Значение</t>
  </si>
  <si>
    <t>Обозначение</t>
  </si>
  <si>
    <t>Sз</t>
  </si>
  <si>
    <t>Sу</t>
  </si>
  <si>
    <t>Расчет коэффициента k2</t>
  </si>
  <si>
    <t>Отношение Sз/Sу</t>
  </si>
  <si>
    <t>Sз/Sу</t>
  </si>
  <si>
    <t>Расчет коэффициента k3</t>
  </si>
  <si>
    <t>Горючее вещество</t>
  </si>
  <si>
    <t>Бензин АИ-92 (2 кл.)</t>
  </si>
  <si>
    <t>Дизельное топливо</t>
  </si>
  <si>
    <t>Трансформаторное масло</t>
  </si>
  <si>
    <t>Бензол</t>
  </si>
  <si>
    <t>Изопропанол</t>
  </si>
  <si>
    <t>Древесина</t>
  </si>
  <si>
    <t>Резина</t>
  </si>
  <si>
    <t>Выбор значения</t>
  </si>
  <si>
    <t>Расчет коэффициента k4</t>
  </si>
  <si>
    <t>Суммар. S постоянно открыт. проемов</t>
  </si>
  <si>
    <t>Fнег</t>
  </si>
  <si>
    <t>Fпом</t>
  </si>
  <si>
    <t>Значение f</t>
  </si>
  <si>
    <t>f</t>
  </si>
  <si>
    <t>Тушение локально по объему</t>
  </si>
  <si>
    <t>Тушение по всей площади</t>
  </si>
  <si>
    <t>Площадь помещения, м2</t>
  </si>
  <si>
    <t>Объем, защ. модулем по паспорту, м3</t>
  </si>
  <si>
    <t>Sн</t>
  </si>
  <si>
    <t>Тушение локально по площади</t>
  </si>
  <si>
    <t>Примечание: Впишите числовые значения в ячейки, отмеченные цветом</t>
  </si>
  <si>
    <t>Высота установки, м</t>
  </si>
  <si>
    <t>Модули</t>
  </si>
  <si>
    <t>МПП-0,65</t>
  </si>
  <si>
    <t>МПП-2</t>
  </si>
  <si>
    <t>МПП-2,7</t>
  </si>
  <si>
    <t>МПП-4</t>
  </si>
  <si>
    <t>МПП-5</t>
  </si>
  <si>
    <t>МПП-6</t>
  </si>
  <si>
    <t>МПП-9</t>
  </si>
  <si>
    <t>МПП-10</t>
  </si>
  <si>
    <t>МПП-10ст</t>
  </si>
  <si>
    <t>МПП-24</t>
  </si>
  <si>
    <r>
      <t xml:space="preserve">Огнетушащая способность МПП </t>
    </r>
    <r>
      <rPr>
        <b/>
        <sz val="11"/>
        <color indexed="10"/>
        <rFont val="Calibri"/>
        <family val="2"/>
      </rPr>
      <t>ПО ПЛОЩАДИ</t>
    </r>
    <r>
      <rPr>
        <b/>
        <sz val="11"/>
        <color indexed="8"/>
        <rFont val="Calibri"/>
        <family val="2"/>
      </rPr>
      <t xml:space="preserve"> при тушении пожаров </t>
    </r>
    <r>
      <rPr>
        <b/>
        <sz val="11"/>
        <color indexed="10"/>
        <rFont val="Calibri"/>
        <family val="2"/>
      </rPr>
      <t>класса А</t>
    </r>
    <r>
      <rPr>
        <b/>
        <sz val="11"/>
        <color indexed="8"/>
        <rFont val="Calibri"/>
        <family val="2"/>
      </rPr>
      <t xml:space="preserve"> (твердые горючие вещества)</t>
    </r>
  </si>
  <si>
    <r>
      <t xml:space="preserve">Огнетушащая способность МПП </t>
    </r>
    <r>
      <rPr>
        <b/>
        <sz val="11"/>
        <color indexed="10"/>
        <rFont val="Calibri"/>
        <family val="2"/>
      </rPr>
      <t>ПО ПЛОЩАДИ</t>
    </r>
    <r>
      <rPr>
        <b/>
        <sz val="11"/>
        <color indexed="8"/>
        <rFont val="Calibri"/>
        <family val="2"/>
      </rPr>
      <t xml:space="preserve"> при тушении пожаров </t>
    </r>
    <r>
      <rPr>
        <b/>
        <sz val="11"/>
        <color indexed="10"/>
        <rFont val="Calibri"/>
        <family val="2"/>
      </rPr>
      <t>класса В</t>
    </r>
    <r>
      <rPr>
        <b/>
        <sz val="11"/>
        <color indexed="8"/>
        <rFont val="Calibri"/>
        <family val="2"/>
      </rPr>
      <t xml:space="preserve"> (жидкие горючие вещества)</t>
    </r>
  </si>
  <si>
    <r>
      <t xml:space="preserve">Огнетушащая способность МПП </t>
    </r>
    <r>
      <rPr>
        <b/>
        <sz val="11"/>
        <color indexed="10"/>
        <rFont val="Calibri"/>
        <family val="2"/>
      </rPr>
      <t>ПО ОБЪЕМУ</t>
    </r>
    <r>
      <rPr>
        <b/>
        <sz val="11"/>
        <color indexed="8"/>
        <rFont val="Calibri"/>
        <family val="2"/>
      </rPr>
      <t xml:space="preserve"> при тушении пожаров </t>
    </r>
    <r>
      <rPr>
        <b/>
        <sz val="11"/>
        <color indexed="10"/>
        <rFont val="Calibri"/>
        <family val="2"/>
      </rPr>
      <t>класса А</t>
    </r>
    <r>
      <rPr>
        <b/>
        <sz val="11"/>
        <color indexed="8"/>
        <rFont val="Calibri"/>
        <family val="2"/>
      </rPr>
      <t xml:space="preserve"> (твердые горючие вещества)</t>
    </r>
  </si>
  <si>
    <r>
      <t xml:space="preserve">Огнетушащая способность МПП </t>
    </r>
    <r>
      <rPr>
        <b/>
        <sz val="11"/>
        <color indexed="10"/>
        <rFont val="Calibri"/>
        <family val="2"/>
      </rPr>
      <t xml:space="preserve">ПО ОБЪЕМУ </t>
    </r>
    <r>
      <rPr>
        <b/>
        <sz val="11"/>
        <color indexed="8"/>
        <rFont val="Calibri"/>
        <family val="2"/>
      </rPr>
      <t xml:space="preserve">при тушении пожаров </t>
    </r>
    <r>
      <rPr>
        <b/>
        <sz val="11"/>
        <color indexed="10"/>
        <rFont val="Calibri"/>
        <family val="2"/>
      </rPr>
      <t>класса B</t>
    </r>
    <r>
      <rPr>
        <b/>
        <sz val="11"/>
        <color indexed="8"/>
        <rFont val="Calibri"/>
        <family val="2"/>
      </rPr>
      <t xml:space="preserve"> (твердые горючие вещества)</t>
    </r>
  </si>
  <si>
    <t>При высоте от 2 до 2,6 м (введите высоту справа):</t>
  </si>
  <si>
    <t>При высоте от 4 до 9 м (введите высоту справа):</t>
  </si>
  <si>
    <t>При высоте от 4 до 6 м (введите высоту справа):</t>
  </si>
  <si>
    <t>При высоте от 2 до 2,5 м (введите высоту справа):</t>
  </si>
  <si>
    <t>При высоте от 1 до 2 м (введите высоту справа):</t>
  </si>
  <si>
    <t>20*</t>
  </si>
  <si>
    <t>При высоте от 1 до 2 м (МПП НА ПОТОЛКЕ):</t>
  </si>
  <si>
    <t>При высоте от 6 до 8 м (введите высоту справа):</t>
  </si>
  <si>
    <t>При высоте от 2 до 3 м (введите высоту справа):</t>
  </si>
  <si>
    <t>При высоте от 3 до 13 м (введите высоту справа):</t>
  </si>
  <si>
    <t>Напольная установка модуля</t>
  </si>
  <si>
    <t>от 2,5 м</t>
  </si>
  <si>
    <t>При высоте от 6 до 16 м (введите высоту справа):</t>
  </si>
  <si>
    <t>Примечание: Огнетушащая способность МПП, приведенная в таблицах, действительна в случае защиты помещений. В случае огнетушащей защиты на открытой площадке (под навесом), а также в специфических случаях, связаных с конфигурацией помещения (например, межэтажные пролеты) или большой зоной затенения (склады стеллажного хранения) следует обратиться к руководству по эсплуатации конкретных модификаций МПП.</t>
  </si>
  <si>
    <t>Если угол сопла отн. горизонтали 20 град.</t>
  </si>
  <si>
    <t>Если угол сопла отн. горизонтали 5 град.</t>
  </si>
  <si>
    <t>Длина струи 23,5 м / 32м соответственно</t>
  </si>
  <si>
    <t>С высоты 1 м!</t>
  </si>
  <si>
    <t>Мин. расстояние от сопла до очага пожара 4,5 м</t>
  </si>
  <si>
    <t>Напольная установка, тушение на высоту до 4,1 м</t>
  </si>
  <si>
    <t>Площадь, защ. модулем по паспорту, м2</t>
  </si>
  <si>
    <t>Примечание: Не вписывать числовые значения в строки на белом фоне</t>
  </si>
  <si>
    <r>
      <rPr>
        <b/>
        <sz val="11"/>
        <color indexed="8"/>
        <rFont val="Calibri"/>
        <family val="2"/>
      </rPr>
      <t xml:space="preserve">Площадь затенения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определяется как площадь части защищаемого участка, где возможно образование очага возгорания, к которому движение порошка от насадка по прямой
линии преграждается непроницаемыми для порошка элементами конструкции. Например, это площадь под оборудованием, техникой, мебелью, за стеллажом.</t>
    </r>
  </si>
  <si>
    <t>Площадь затенения, м2</t>
  </si>
  <si>
    <t>Защищаемая площадь, м2</t>
  </si>
  <si>
    <t>Общая поверхность помещения, м2</t>
  </si>
  <si>
    <r>
      <t xml:space="preserve">Тушение всего защищаемого объема помещения допускается предусматривать в помещениях со степенью негерметичности до 1,5 %. В помещениях объемом </t>
    </r>
    <r>
      <rPr>
        <b/>
        <sz val="11"/>
        <color indexed="8"/>
        <rFont val="Calibri"/>
        <family val="2"/>
      </rPr>
      <t>свыше 400 м3</t>
    </r>
    <r>
      <rPr>
        <sz val="11"/>
        <color theme="1"/>
        <rFont val="Calibri"/>
        <family val="2"/>
      </rPr>
      <t xml:space="preserve">, как правило,
применяются способы пожаротушения - </t>
    </r>
    <r>
      <rPr>
        <b/>
        <sz val="11"/>
        <color indexed="8"/>
        <rFont val="Calibri"/>
        <family val="2"/>
      </rPr>
      <t>локальный по площади (объему) или по всей площади</t>
    </r>
    <r>
      <rPr>
        <sz val="11"/>
        <color theme="1"/>
        <rFont val="Calibri"/>
        <family val="2"/>
      </rPr>
      <t>.</t>
    </r>
  </si>
  <si>
    <t>При высоте от 1 до 2 м (МПП ЗАКРЕПЛ. НА ПОЛУ):</t>
  </si>
  <si>
    <t>40/27</t>
  </si>
  <si>
    <t>Примечание: Знаком Плюс + отмечены позиции, для которых имеется расчетное значение. Для получения расчетного значения огнетушащей способности впишите значение высоты установки в соответствующее поле, отмеченное цветом.</t>
  </si>
  <si>
    <r>
      <t>M</t>
    </r>
    <r>
      <rPr>
        <b/>
        <sz val="8"/>
        <color indexed="8"/>
        <rFont val="Calibri"/>
        <family val="2"/>
      </rPr>
      <t>АОС</t>
    </r>
  </si>
  <si>
    <t>Масса аэрозолеобразующего состава, кг</t>
  </si>
  <si>
    <t>Объем защищаемого помещения, м3</t>
  </si>
  <si>
    <t>Нормативная огнетуш. способоность, кг/м3</t>
  </si>
  <si>
    <t>V</t>
  </si>
  <si>
    <r>
      <t>q</t>
    </r>
    <r>
      <rPr>
        <sz val="9"/>
        <color indexed="8"/>
        <rFont val="Calibri"/>
        <family val="2"/>
      </rPr>
      <t>n</t>
    </r>
  </si>
  <si>
    <t>Коэффициент, учитывающий неравномерность распределения аэрозоля по высоте помещения</t>
  </si>
  <si>
    <t>К1</t>
  </si>
  <si>
    <t>К2</t>
  </si>
  <si>
    <t>Коэффициент, учит. особенности тушения кабелей в аварийном режиме эксплуатации</t>
  </si>
  <si>
    <t>K3</t>
  </si>
  <si>
    <t>Наименование параметра</t>
  </si>
  <si>
    <t>Коэффициент, учит. особенности тушения кабелей при различной их ориентации в пространстве</t>
  </si>
  <si>
    <t>K4</t>
  </si>
  <si>
    <t>Расчет коэффициента K1</t>
  </si>
  <si>
    <t>не более 3</t>
  </si>
  <si>
    <t>от 3 до 5</t>
  </si>
  <si>
    <t>от 5 до 8</t>
  </si>
  <si>
    <t>от 8 до 10</t>
  </si>
  <si>
    <t>Высота помещения, м</t>
  </si>
  <si>
    <t>Расчет коэффициента K2</t>
  </si>
  <si>
    <t>Значение относительной интенсивности подачи аэрозоля при данных значениях параметра негерметичности δ и параметра распределения негерметичности по высоте защищаемого помещения ψ, с–1 - ОПРЕДЕЛЯЕТСЯ ПО ТАБЛИЦЕ</t>
  </si>
  <si>
    <t>Размерный коэффициент, с</t>
  </si>
  <si>
    <t>U*</t>
  </si>
  <si>
    <t xml:space="preserve">ΣF </t>
  </si>
  <si>
    <t>τл</t>
  </si>
  <si>
    <t>δ</t>
  </si>
  <si>
    <t>Cуммарная площадь постоянно открытых проемов, м2</t>
  </si>
  <si>
    <t>ψ</t>
  </si>
  <si>
    <t>Параметр распределения негерметичности по высоте защищаемого помещения, %</t>
  </si>
  <si>
    <t>Fв</t>
  </si>
  <si>
    <t>Параметр негерметичности, м-1</t>
  </si>
  <si>
    <t>Расчет коэффициента K3</t>
  </si>
  <si>
    <t>Для кабельных сооружений</t>
  </si>
  <si>
    <t>Для других сооружений</t>
  </si>
  <si>
    <t>Расчет коэффициента K4</t>
  </si>
  <si>
    <t>При расположении продольной оси кабельного сооружения под углом более 45° к горизонту (вертикальные, наклонные кабельные коллекторы, туннели, коридоры и кабельные шахты)</t>
  </si>
  <si>
    <t>В остальных случаях</t>
  </si>
  <si>
    <t>Кол-во ГОА-1,10</t>
  </si>
  <si>
    <t>Кол-во    ГОА-0,35</t>
  </si>
  <si>
    <t>Длина помещения, м</t>
  </si>
  <si>
    <t>Ширина помещения, м</t>
  </si>
  <si>
    <t>Обозначение МУПТВ</t>
  </si>
  <si>
    <t>Тушение пожаров класса</t>
  </si>
  <si>
    <t>Температура эксплуатации, град. С</t>
  </si>
  <si>
    <t>от +5 до +50</t>
  </si>
  <si>
    <t>A, B</t>
  </si>
  <si>
    <t>B</t>
  </si>
  <si>
    <t>от -30 до +50</t>
  </si>
  <si>
    <t>от -50 до +50</t>
  </si>
  <si>
    <t>Огнетушащая способность с высоты, м2</t>
  </si>
  <si>
    <t>3 м</t>
  </si>
  <si>
    <t>4 м</t>
  </si>
  <si>
    <t>5 м</t>
  </si>
  <si>
    <t>6 м</t>
  </si>
  <si>
    <t>2 м</t>
  </si>
  <si>
    <t>2,5 м</t>
  </si>
  <si>
    <t xml:space="preserve">МУПТВ-18,5-ГЗ-ВД(tºC = -30) </t>
  </si>
  <si>
    <t xml:space="preserve">МУПТВ-18,5-ГЗ-ВД(tºC = -50) </t>
  </si>
  <si>
    <t>7 м</t>
  </si>
  <si>
    <t>8 м</t>
  </si>
  <si>
    <t>9 м</t>
  </si>
  <si>
    <t>Параметры помещения</t>
  </si>
  <si>
    <t>Размер стороны квадрата защищаемой зоны, м</t>
  </si>
  <si>
    <t>Класс А</t>
  </si>
  <si>
    <t>Класс В</t>
  </si>
  <si>
    <t>Длина, м</t>
  </si>
  <si>
    <t>Ширина, м</t>
  </si>
  <si>
    <t>Высота, м</t>
  </si>
  <si>
    <t>Огнетушащая способность выбранного модуля (вставьте значение из таблицы), м2</t>
  </si>
  <si>
    <t>Выбранный размер стороны квадрата защищаемой зоны (вставьте значение из таблицы), м</t>
  </si>
  <si>
    <t>Расчет количества МУПТВ по прямоугольнику</t>
  </si>
  <si>
    <t>Диаметр круга защищаемой зоны, м</t>
  </si>
  <si>
    <r>
      <t xml:space="preserve">Минимальное количество МУПТВ в рядах вдоль помещения (по длине), </t>
    </r>
    <r>
      <rPr>
        <b/>
        <sz val="11"/>
        <color indexed="8"/>
        <rFont val="Calibri"/>
        <family val="2"/>
      </rPr>
      <t>L1</t>
    </r>
    <r>
      <rPr>
        <sz val="11"/>
        <color theme="1"/>
        <rFont val="Calibri"/>
        <family val="2"/>
      </rPr>
      <t>, шт</t>
    </r>
  </si>
  <si>
    <t>Диаметр круга защищаемой зоны(вставьте значение из таблицы), м</t>
  </si>
  <si>
    <t>Выбор соотношения сторон прямоугольника:</t>
  </si>
  <si>
    <t>Соотношение выбранных сторон, L1/L2≥0,6</t>
  </si>
  <si>
    <t>Расчет количества МУПТВ по квадрату</t>
  </si>
  <si>
    <t>Длина (длинная сторона), L1, м (не больше диаметра круга, см. значение выше)</t>
  </si>
  <si>
    <t>Ширина (расчет по заданной длине), L2, м</t>
  </si>
  <si>
    <r>
      <t xml:space="preserve">Минимальное количество МУПТВ в рядах поперек помещения (по ширине), </t>
    </r>
    <r>
      <rPr>
        <b/>
        <sz val="11"/>
        <color indexed="8"/>
        <rFont val="Calibri"/>
        <family val="2"/>
      </rPr>
      <t>L2</t>
    </r>
    <r>
      <rPr>
        <sz val="11"/>
        <color theme="1"/>
        <rFont val="Calibri"/>
        <family val="2"/>
      </rPr>
      <t>, шт</t>
    </r>
  </si>
  <si>
    <t>Общее количество МУПТВ</t>
  </si>
  <si>
    <t>Расчет расстояний между МУПТВ в рядах :</t>
  </si>
  <si>
    <t>Расстояние между МУПТВ по длине помещения, м</t>
  </si>
  <si>
    <t>Расстояние между МУПТВ по ширине помещения, м</t>
  </si>
  <si>
    <t>Уточненное количество МУПТВ по длине NАут, шт</t>
  </si>
  <si>
    <t>Уточненное количество МУПТВ по ширине NВут, шт</t>
  </si>
  <si>
    <t>Проверка: общее количество МУПТВ утвержденное</t>
  </si>
  <si>
    <t>Угол распыла,
ɑ, град</t>
  </si>
  <si>
    <t>МУПТВ-18,5-ГЗ-ВД(tºC = +5_п)</t>
  </si>
  <si>
    <t xml:space="preserve">МУПТВ-18,5-ГЗ-ВД(tºC = -30_п) </t>
  </si>
  <si>
    <t xml:space="preserve">МУПТВ-18,5-ГЗ-ВД(tºC = -50_п) </t>
  </si>
  <si>
    <t>Минимальное количество МУПТВ, необходимых для поверхностного пожаротушения</t>
  </si>
  <si>
    <t>Примечание 1: Расчет количества МУПТВ проводится по квадрату или прямоугольнику, вписанному в окружность защищаемой зоны конфигурации распыла. В таблице выше приведены значения огнетушащей способности МУПТВ в виде площади вписанных квадратов, то есть данное требование выполняется.</t>
  </si>
  <si>
    <t>Примечание 2: В зависимости от геометрических размеров основания помещения установку МУПТВ рекомендуется выполнять в квадратном или прямоугольном порядке. Следует отметить, что при квадратном расположении модулей достигается максимальная зона взаимного орошения.</t>
  </si>
  <si>
    <t>Примечание 3: Необходимо учесть, что общее количество МУПТВ, равное произведению (NАут х NВут) должно быть больше их минимального количества.</t>
  </si>
  <si>
    <t>Примечание 4: Уточненные количества МУПТВ по длине Nаут и ширине Nвут принимаются из расчетов количества МУПТВ по квадрату или по прямоугольнику (минимальное количество МУПТВ в рядах). Как правило, выбирается вариант с наименьшим количеством МУПТВ, которое, однако, должно быть не меньше минимального количества.</t>
  </si>
  <si>
    <t>Примечание 5: Расстояния между МУПТВ, расположенными у стен, и непосредственно стеной должно быть равно половине расстояния между модулями, установленными в ряду.</t>
  </si>
  <si>
    <t>Примечание 6: После разработки схемы размещения МУПТВ необходимо определить затененные от прямого попадания тонкораспыленного потока ОТВ зоны и для их исключения установить дополнительные МУПТВ.</t>
  </si>
  <si>
    <t>Высота расрытия струи
hп, м</t>
  </si>
  <si>
    <r>
      <t xml:space="preserve">Если в помещении установлено оборудование, высота которого превышает высоту, при которой происходит раскрытие струи МУПТВ (см колонку </t>
    </r>
    <r>
      <rPr>
        <b/>
        <sz val="11"/>
        <color indexed="8"/>
        <rFont val="Calibri"/>
        <family val="2"/>
      </rPr>
      <t>"Высота расрытия струи hп, м"</t>
    </r>
    <r>
      <rPr>
        <sz val="11"/>
        <color theme="1"/>
        <rFont val="Calibri"/>
        <family val="2"/>
      </rPr>
      <t>, при которой возможно поверхностное пожаротушение всего помещения или требуемой защищаемой зоны по показателям огнетушащей способности), необходимо уменьшение величины защищаемого квадрата до размера, обеспечивающего эффективное поверхностное орошение защищаемой зоны с учетом перекрытия участков орошения соседними модулями по всей высоте размещенного оборудования. Для этого проводятся расчеты  ниже:</t>
    </r>
  </si>
  <si>
    <t>Радиус поверхностного орошения на высоте (+∆h), м</t>
  </si>
  <si>
    <t>Усл. обозн.</t>
  </si>
  <si>
    <t>ɑ</t>
  </si>
  <si>
    <t>Угол распыла, ɑ, град (выберите значение из таблицы)</t>
  </si>
  <si>
    <t>Высота расрытия струи, м (выберите значение из таблицы)</t>
  </si>
  <si>
    <t>hп</t>
  </si>
  <si>
    <t>hМУПТВ</t>
  </si>
  <si>
    <t>Знач.</t>
  </si>
  <si>
    <t>Высота оборудования</t>
  </si>
  <si>
    <t>hоб</t>
  </si>
  <si>
    <t>Размер превышения высоты оборудования, м</t>
  </si>
  <si>
    <t>∆h</t>
  </si>
  <si>
    <t>Rh</t>
  </si>
  <si>
    <t>Lh</t>
  </si>
  <si>
    <t>Размер стороны защищ. квадрата на высоте (+∆h), м</t>
  </si>
  <si>
    <t>Lh1</t>
  </si>
  <si>
    <t>Lh2</t>
  </si>
  <si>
    <t>Размер короткой стороны прямоугольника, м</t>
  </si>
  <si>
    <t>Подтверждение неравенства</t>
  </si>
  <si>
    <t>(Lh2/Lh1) ≥ 0,6</t>
  </si>
  <si>
    <t>Минимальное количество МУПТВ в рядах вдоль помещения (по длине), L1, шт</t>
  </si>
  <si>
    <t>Минимальное количество МУПТВ в рядах поперек помещения (по ширине), L2, шт</t>
  </si>
  <si>
    <t>NА</t>
  </si>
  <si>
    <t xml:space="preserve"> NВ</t>
  </si>
  <si>
    <t>Площадь постоянно открытых проемов, расположенных в верхней половине защищаемого помещения, м2</t>
  </si>
  <si>
    <t>Размер длинной стороны прямоугольника, м</t>
  </si>
  <si>
    <t>МПП-3</t>
  </si>
  <si>
    <t>При высоте от 2 до 3,04 м (введите высоту справа):</t>
  </si>
  <si>
    <t>МПП-16</t>
  </si>
  <si>
    <t>При высоте от 6 до 20 м (введите высоту справа):</t>
  </si>
  <si>
    <r>
      <rPr>
        <b/>
        <sz val="11"/>
        <color indexed="8"/>
        <rFont val="Calibri"/>
        <family val="2"/>
      </rPr>
      <t>Согласно СП 485.1311500.2020, исходными данными для расчета и проектирования установок являются:</t>
    </r>
    <r>
      <rPr>
        <sz val="11"/>
        <color theme="1"/>
        <rFont val="Calibri"/>
        <family val="2"/>
      </rPr>
      <t xml:space="preserve">
Исходными данными для расчета и проектирования установок являются:
- геометрические размеры помещения (объем, площадь ограждающих конструкций, высота);
- площадь открытых проемов в ограждающих конструкциях;
- рабочая температура, давление и влажность в защищаемом помещении;
- перечень веществ, материалов, находящихся в помещении, и показатели их пожарной опасности, соответствующий им класс пожара по ГОСТ 27331;
- тип, величина и схема распределения пожарной нагрузки;
- наличие и характеристика систем вентиляции, кондиционирования воздуха, воздушного отопления;
- характеристика и расстановка технологического оборудования;
- категория помещений по СП 12.13130 и классы зон (по ФЗ № 123-ФЗ);
- наличие людей и пути их эвакуации;
- техническая документация на модули.
</t>
    </r>
  </si>
  <si>
    <t>Пожар кл. А</t>
  </si>
  <si>
    <t>Пожар кл. В</t>
  </si>
  <si>
    <t>К2 - коэффициент запаса, учитывающий эффективность пожаротушения при наличии затенений возможных очагов загорания, согласно  рекомендациям СП 485.1311500.2020 (Приложение И).</t>
  </si>
  <si>
    <t>-</t>
  </si>
  <si>
    <r>
      <rPr>
        <b/>
        <sz val="11"/>
        <color indexed="8"/>
        <rFont val="Calibri"/>
        <family val="2"/>
      </rPr>
      <t>Исходными данными для расчета и проектирования автоматических установок аэрозольного пожаротушения АУАП являются:</t>
    </r>
    <r>
      <rPr>
        <sz val="11"/>
        <color theme="1"/>
        <rFont val="Calibri"/>
        <family val="2"/>
      </rPr>
      <t xml:space="preserve">
а) назначение помещения, предел огнестойкости и класс пожарной опасности ограждающих строительных конструкций здания (сооружения);
б) геометрические размеры помещения (объем, площадь ограждающих конструкций, высота);
в) наличие и площадь постоянно открытых проемов, их распределение по высоте помещения;
г) наличие и характеристика остекления;
д) наличие и характеристика систем вентиляции, кондиционирования воздуха, воздушного отопления;
е) перечень и показатели пожарной опасности веществ и материалов по ГОСТ 12.1.044, находящихся или обращающихся в помещении, и соответствующий им класс (подкласс) пожара по ГОСТ 27331;
ж) величина, характер, а также схема распределения пожарной нагрузки;
з) расстановка и характеристика технологического оборудования;
и) категория помещений по СП 12.13130 и классы зон;
к) рабочая температура, давление и влажность в защищаемом помещении;
л) наличие людей и возможность их эвакуации до пуска установки;
м) нормативная огнетушащая способность выбранных типов генераторов, в том числе генераторов дистанционной подачи огнетушащего аэрозоля (определяется по ГОСТ Р 53284, для расчетов принимается максимальное значение огнетушащей способности по отношению к пожароопасным веществам и материалам, находящимся в защищаемом помещении), другие параметры генераторов (высокотемпературные зоны, инерционность, время подачи и время работы);
н) предельно допустимые давление и температура в защищаемом помещении (из условия прочности строительных конструкций или размещенного в помещении оборудования) в соответствии с ГОСТ Р 12.3.047-2012 (раздел 6).
</t>
    </r>
  </si>
  <si>
    <t>МУПТВ-13,5-ГЗ-ВД (tºC = -30)</t>
  </si>
  <si>
    <t>МУПТВ-13,5-ГЗ-ВД (tºC = -50)</t>
  </si>
  <si>
    <t xml:space="preserve">МУПТВ-13,5-ГЗ-ВД (tºC = -30_п) </t>
  </si>
  <si>
    <t xml:space="preserve">МУПТВ-13,5-ГЗ-ВД (tºC = -50_п) </t>
  </si>
  <si>
    <t>МУПТВ(Взр)-13,5-ГЗ-ВД (tºC = -30)</t>
  </si>
  <si>
    <t>МУПТВ(Взр)-13,5-ГЗ-ВД (tºC = -50)</t>
  </si>
  <si>
    <t xml:space="preserve">МУПТВ-13,5-ГЗ-ВД (tºC = +5_п) </t>
  </si>
  <si>
    <t xml:space="preserve">МУПТВ(Взр)-13,5-ГЗ-ВД (tºC = +5_п) </t>
  </si>
  <si>
    <t xml:space="preserve">МУПТВ(Взр)-13,5-ГЗ-ВД (tºC = -30_п) </t>
  </si>
  <si>
    <t xml:space="preserve">МУПТВ(Взр)-13,5-ГЗ-ВД (tºC = -50_п) </t>
  </si>
  <si>
    <t>5,8-6,2</t>
  </si>
  <si>
    <t>2,0-2,17</t>
  </si>
  <si>
    <t>5,27-4,76</t>
  </si>
  <si>
    <t>Расчет количества МУПТВ в случае наличия оборудования, превышающего по высоте границу, до которой возможно поверхностное пожаротушение по показателям огнетушащей способности</t>
  </si>
  <si>
    <t>Высота корпуса МУПТВ, м: 0,385 (МУПТВ-13,5) / 0,425 (МУПТВ-18,5), вписать нужное: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</si>
</sst>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name val="Tahoma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ArialMT"/>
      <family val="0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4"/>
      <color indexed="8"/>
      <name val="TimesNewRomanPSMT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09996999800205231"/>
      <name val="Calibri"/>
      <family val="2"/>
    </font>
    <font>
      <sz val="12"/>
      <color theme="1"/>
      <name val="Calibri"/>
      <family val="2"/>
    </font>
    <font>
      <sz val="11"/>
      <color rgb="FF242021"/>
      <name val="Calibri"/>
      <family val="2"/>
    </font>
    <font>
      <b/>
      <i/>
      <sz val="11"/>
      <color theme="1"/>
      <name val="Calibri"/>
      <family val="2"/>
    </font>
    <font>
      <sz val="14"/>
      <color rgb="FF000000"/>
      <name val="TimesNewRomanPSMT"/>
      <family val="0"/>
    </font>
    <font>
      <sz val="11"/>
      <color theme="2"/>
      <name val="Calibri"/>
      <family val="2"/>
    </font>
    <font>
      <i/>
      <sz val="11"/>
      <color theme="1"/>
      <name val="Calibri"/>
      <family val="2"/>
    </font>
    <font>
      <sz val="10"/>
      <color rgb="FF242021"/>
      <name val="ArialMT"/>
      <family val="0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48" fillId="33" borderId="0" xfId="0" applyFont="1" applyFill="1" applyAlignment="1">
      <alignment/>
    </xf>
    <xf numFmtId="0" fontId="39" fillId="13" borderId="10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0" xfId="0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vertical="top" wrapText="1"/>
    </xf>
    <xf numFmtId="0" fontId="0" fillId="1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13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0" fillId="33" borderId="0" xfId="0" applyFill="1" applyAlignment="1">
      <alignment wrapText="1"/>
    </xf>
    <xf numFmtId="0" fontId="39" fillId="13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0" fontId="39" fillId="11" borderId="10" xfId="0" applyFont="1" applyFill="1" applyBorder="1" applyAlignment="1">
      <alignment horizontal="center" wrapText="1"/>
    </xf>
    <xf numFmtId="0" fontId="39" fillId="11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0" fillId="0" borderId="0" xfId="0" applyAlignment="1">
      <alignment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35" borderId="10" xfId="0" applyFill="1" applyBorder="1" applyAlignment="1">
      <alignment wrapText="1" shrinkToFit="1"/>
    </xf>
    <xf numFmtId="0" fontId="0" fillId="33" borderId="0" xfId="0" applyFill="1" applyAlignment="1">
      <alignment wrapText="1" shrinkToFit="1"/>
    </xf>
    <xf numFmtId="0" fontId="0" fillId="33" borderId="0" xfId="0" applyFill="1" applyAlignment="1">
      <alignment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0" fillId="9" borderId="1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2" fontId="0" fillId="0" borderId="10" xfId="0" applyNumberFormat="1" applyFill="1" applyBorder="1" applyAlignment="1">
      <alignment horizontal="center" vertical="center" shrinkToFit="1"/>
    </xf>
    <xf numFmtId="0" fontId="51" fillId="33" borderId="0" xfId="0" applyFont="1" applyFill="1" applyBorder="1" applyAlignment="1">
      <alignment wrapText="1" shrinkToFit="1"/>
    </xf>
    <xf numFmtId="0" fontId="0" fillId="33" borderId="0" xfId="0" applyFill="1" applyBorder="1" applyAlignment="1">
      <alignment wrapText="1" shrinkToFit="1"/>
    </xf>
    <xf numFmtId="0" fontId="0" fillId="33" borderId="0" xfId="0" applyFill="1" applyBorder="1" applyAlignment="1">
      <alignment horizontal="left" shrinkToFit="1"/>
    </xf>
    <xf numFmtId="0" fontId="0" fillId="33" borderId="0" xfId="0" applyFill="1" applyBorder="1" applyAlignment="1">
      <alignment vertical="center" wrapText="1" shrinkToFit="1"/>
    </xf>
    <xf numFmtId="0" fontId="0" fillId="33" borderId="0" xfId="0" applyFill="1" applyBorder="1" applyAlignment="1">
      <alignment vertical="center" shrinkToFit="1"/>
    </xf>
    <xf numFmtId="2" fontId="0" fillId="33" borderId="0" xfId="0" applyNumberFormat="1" applyFill="1" applyBorder="1" applyAlignment="1">
      <alignment vertical="center" wrapText="1" shrinkToFit="1"/>
    </xf>
    <xf numFmtId="0" fontId="0" fillId="33" borderId="0" xfId="0" applyFont="1" applyFill="1" applyBorder="1" applyAlignment="1">
      <alignment wrapText="1" shrinkToFit="1"/>
    </xf>
    <xf numFmtId="0" fontId="0" fillId="33" borderId="0" xfId="0" applyFont="1" applyFill="1" applyBorder="1" applyAlignment="1">
      <alignment vertical="center" shrinkToFit="1"/>
    </xf>
    <xf numFmtId="0" fontId="39" fillId="19" borderId="10" xfId="0" applyFont="1" applyFill="1" applyBorder="1" applyAlignment="1">
      <alignment horizontal="center" vertical="center" wrapText="1" shrinkToFit="1"/>
    </xf>
    <xf numFmtId="2" fontId="0" fillId="19" borderId="10" xfId="0" applyNumberFormat="1" applyFill="1" applyBorder="1" applyAlignment="1">
      <alignment horizontal="center" wrapText="1" shrinkToFit="1"/>
    </xf>
    <xf numFmtId="0" fontId="39" fillId="19" borderId="10" xfId="0" applyFont="1" applyFill="1" applyBorder="1" applyAlignment="1">
      <alignment horizontal="center" wrapText="1" shrinkToFit="1"/>
    </xf>
    <xf numFmtId="2" fontId="0" fillId="0" borderId="10" xfId="0" applyNumberFormat="1" applyFill="1" applyBorder="1" applyAlignment="1">
      <alignment horizontal="center" vertical="center" wrapText="1" shrinkToFit="1"/>
    </xf>
    <xf numFmtId="0" fontId="39" fillId="19" borderId="10" xfId="0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 shrinkToFit="1"/>
    </xf>
    <xf numFmtId="0" fontId="39" fillId="19" borderId="10" xfId="0" applyFont="1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 wrapText="1" shrinkToFit="1"/>
    </xf>
    <xf numFmtId="0" fontId="52" fillId="33" borderId="0" xfId="0" applyFont="1" applyFill="1" applyAlignment="1">
      <alignment/>
    </xf>
    <xf numFmtId="164" fontId="0" fillId="0" borderId="10" xfId="0" applyNumberFormat="1" applyFill="1" applyBorder="1" applyAlignment="1">
      <alignment horizontal="center" vertical="center" shrinkToFit="1"/>
    </xf>
    <xf numFmtId="2" fontId="39" fillId="19" borderId="10" xfId="0" applyNumberFormat="1" applyFont="1" applyFill="1" applyBorder="1" applyAlignment="1">
      <alignment horizontal="center" vertical="center" wrapText="1" shrinkToFit="1"/>
    </xf>
    <xf numFmtId="0" fontId="15" fillId="9" borderId="10" xfId="0" applyFont="1" applyFill="1" applyBorder="1" applyAlignment="1">
      <alignment horizontal="center" vertical="center" shrinkToFit="1"/>
    </xf>
    <xf numFmtId="0" fontId="39" fillId="33" borderId="15" xfId="0" applyFont="1" applyFill="1" applyBorder="1" applyAlignment="1">
      <alignment wrapText="1" shrinkToFit="1"/>
    </xf>
    <xf numFmtId="0" fontId="39" fillId="33" borderId="0" xfId="0" applyFont="1" applyFill="1" applyBorder="1" applyAlignment="1">
      <alignment wrapText="1" shrinkToFit="1"/>
    </xf>
    <xf numFmtId="164" fontId="0" fillId="33" borderId="0" xfId="0" applyNumberFormat="1" applyFill="1" applyBorder="1" applyAlignment="1">
      <alignment vertical="center" wrapText="1" shrinkToFit="1"/>
    </xf>
    <xf numFmtId="165" fontId="15" fillId="19" borderId="10" xfId="0" applyNumberFormat="1" applyFont="1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3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9" borderId="10" xfId="0" applyFill="1" applyBorder="1" applyAlignment="1">
      <alignment wrapText="1" shrinkToFit="1"/>
    </xf>
    <xf numFmtId="0" fontId="0" fillId="9" borderId="10" xfId="0" applyFill="1" applyBorder="1" applyAlignment="1">
      <alignment horizontal="left" vertical="center" wrapText="1" shrinkToFit="1"/>
    </xf>
    <xf numFmtId="0" fontId="0" fillId="34" borderId="0" xfId="0" applyFill="1" applyAlignment="1">
      <alignment wrapText="1" shrinkToFit="1"/>
    </xf>
    <xf numFmtId="0" fontId="0" fillId="34" borderId="10" xfId="0" applyFill="1" applyBorder="1" applyAlignment="1">
      <alignment horizontal="left" vertical="center" wrapText="1" shrinkToFit="1"/>
    </xf>
    <xf numFmtId="0" fontId="0" fillId="34" borderId="10" xfId="0" applyFill="1" applyBorder="1" applyAlignment="1">
      <alignment horizontal="center" vertical="center" wrapText="1" shrinkToFit="1"/>
    </xf>
    <xf numFmtId="0" fontId="0" fillId="34" borderId="0" xfId="0" applyFill="1" applyAlignment="1">
      <alignment shrinkToFit="1"/>
    </xf>
    <xf numFmtId="2" fontId="0" fillId="9" borderId="10" xfId="0" applyNumberFormat="1" applyFill="1" applyBorder="1" applyAlignment="1">
      <alignment horizontal="center" vertical="center" wrapText="1" shrinkToFit="1"/>
    </xf>
    <xf numFmtId="165" fontId="0" fillId="0" borderId="10" xfId="0" applyNumberFormat="1" applyBorder="1" applyAlignment="1">
      <alignment horizontal="center" vertical="center" wrapText="1" shrinkToFit="1"/>
    </xf>
    <xf numFmtId="165" fontId="0" fillId="9" borderId="10" xfId="0" applyNumberForma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0" fillId="9" borderId="10" xfId="0" applyFill="1" applyBorder="1" applyAlignment="1">
      <alignment horizontal="left"/>
    </xf>
    <xf numFmtId="0" fontId="39" fillId="11" borderId="13" xfId="0" applyFont="1" applyFill="1" applyBorder="1" applyAlignment="1">
      <alignment horizontal="center"/>
    </xf>
    <xf numFmtId="0" fontId="39" fillId="11" borderId="14" xfId="0" applyFont="1" applyFill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1" fillId="0" borderId="10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51" fillId="0" borderId="11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39" fillId="11" borderId="16" xfId="0" applyFont="1" applyFill="1" applyBorder="1" applyAlignment="1">
      <alignment horizontal="center"/>
    </xf>
    <xf numFmtId="0" fontId="39" fillId="11" borderId="17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11" borderId="19" xfId="0" applyFont="1" applyFill="1" applyBorder="1" applyAlignment="1">
      <alignment horizontal="center"/>
    </xf>
    <xf numFmtId="0" fontId="39" fillId="11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13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9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ill="1" applyBorder="1" applyAlignment="1">
      <alignment horizontal="left" shrinkToFit="1"/>
    </xf>
    <xf numFmtId="0" fontId="0" fillId="0" borderId="19" xfId="0" applyFill="1" applyBorder="1" applyAlignment="1">
      <alignment horizontal="left" shrinkToFit="1"/>
    </xf>
    <xf numFmtId="0" fontId="0" fillId="0" borderId="13" xfId="0" applyFill="1" applyBorder="1" applyAlignment="1">
      <alignment horizontal="left" wrapText="1" shrinkToFit="1"/>
    </xf>
    <xf numFmtId="0" fontId="0" fillId="0" borderId="19" xfId="0" applyFill="1" applyBorder="1" applyAlignment="1">
      <alignment horizontal="left" wrapText="1" shrinkToFit="1"/>
    </xf>
    <xf numFmtId="0" fontId="0" fillId="0" borderId="10" xfId="0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vertical="center" wrapText="1" shrinkToFit="1"/>
    </xf>
    <xf numFmtId="0" fontId="39" fillId="0" borderId="14" xfId="0" applyFont="1" applyFill="1" applyBorder="1" applyAlignment="1">
      <alignment horizontal="center" vertical="center" wrapText="1" shrinkToFit="1"/>
    </xf>
    <xf numFmtId="0" fontId="0" fillId="9" borderId="13" xfId="0" applyFill="1" applyBorder="1" applyAlignment="1">
      <alignment horizontal="center" vertical="center" wrapText="1" shrinkToFit="1"/>
    </xf>
    <xf numFmtId="0" fontId="0" fillId="9" borderId="14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0" fillId="0" borderId="19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wrapText="1" shrinkToFit="1"/>
    </xf>
    <xf numFmtId="0" fontId="0" fillId="0" borderId="10" xfId="0" applyFill="1" applyBorder="1" applyAlignment="1">
      <alignment horizontal="left" wrapText="1" shrinkToFit="1"/>
    </xf>
    <xf numFmtId="0" fontId="39" fillId="0" borderId="13" xfId="0" applyFont="1" applyFill="1" applyBorder="1" applyAlignment="1">
      <alignment horizontal="center" wrapText="1" shrinkToFit="1"/>
    </xf>
    <xf numFmtId="0" fontId="39" fillId="0" borderId="19" xfId="0" applyFont="1" applyFill="1" applyBorder="1" applyAlignment="1">
      <alignment horizontal="center" wrapText="1" shrinkToFit="1"/>
    </xf>
    <xf numFmtId="0" fontId="39" fillId="0" borderId="14" xfId="0" applyFont="1" applyFill="1" applyBorder="1" applyAlignment="1">
      <alignment horizontal="center" wrapText="1" shrinkToFit="1"/>
    </xf>
    <xf numFmtId="0" fontId="51" fillId="11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39" fillId="19" borderId="11" xfId="0" applyFont="1" applyFill="1" applyBorder="1" applyAlignment="1">
      <alignment horizontal="center" vertical="center" wrapText="1" shrinkToFit="1"/>
    </xf>
    <xf numFmtId="0" fontId="39" fillId="19" borderId="12" xfId="0" applyFont="1" applyFill="1" applyBorder="1" applyAlignment="1">
      <alignment horizontal="center" vertical="center" wrapText="1" shrinkToFit="1"/>
    </xf>
    <xf numFmtId="0" fontId="39" fillId="0" borderId="19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left" vertical="center" wrapText="1" shrinkToFit="1"/>
    </xf>
    <xf numFmtId="0" fontId="0" fillId="0" borderId="18" xfId="0" applyFill="1" applyBorder="1" applyAlignment="1">
      <alignment horizontal="left" vertical="center" wrapText="1" shrinkToFit="1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9" xfId="0" applyFont="1" applyBorder="1" applyAlignment="1">
      <alignment horizontal="center" vertical="center" wrapText="1" shrinkToFit="1"/>
    </xf>
    <xf numFmtId="0" fontId="39" fillId="0" borderId="14" xfId="0" applyFont="1" applyBorder="1" applyAlignment="1">
      <alignment horizontal="center" vertical="center" wrapText="1" shrinkToFit="1"/>
    </xf>
    <xf numFmtId="0" fontId="51" fillId="11" borderId="10" xfId="0" applyFont="1" applyFill="1" applyBorder="1" applyAlignment="1">
      <alignment horizont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20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21" xfId="0" applyFont="1" applyBorder="1" applyAlignment="1">
      <alignment horizontal="center" vertical="center" wrapText="1" shrinkToFit="1"/>
    </xf>
    <xf numFmtId="0" fontId="39" fillId="0" borderId="22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8" xfId="0" applyFont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39" fillId="19" borderId="10" xfId="0" applyFont="1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left" wrapText="1" shrinkToFit="1"/>
    </xf>
    <xf numFmtId="0" fontId="0" fillId="9" borderId="10" xfId="0" applyFill="1" applyBorder="1" applyAlignment="1">
      <alignment horizontal="center" vertical="center" shrinkToFit="1"/>
    </xf>
    <xf numFmtId="2" fontId="0" fillId="19" borderId="10" xfId="0" applyNumberForma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39" fillId="0" borderId="10" xfId="0" applyFont="1" applyFill="1" applyBorder="1" applyAlignment="1">
      <alignment horizontal="left" shrinkToFit="1"/>
    </xf>
    <xf numFmtId="0" fontId="0" fillId="9" borderId="10" xfId="0" applyFont="1" applyFill="1" applyBorder="1" applyAlignment="1">
      <alignment horizontal="center" vertical="center" shrinkToFit="1"/>
    </xf>
    <xf numFmtId="2" fontId="0" fillId="9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wrapText="1" shrinkToFit="1"/>
    </xf>
    <xf numFmtId="0" fontId="54" fillId="0" borderId="10" xfId="0" applyFont="1" applyFill="1" applyBorder="1" applyAlignment="1">
      <alignment horizontal="center" wrapText="1" shrinkToFit="1"/>
    </xf>
    <xf numFmtId="0" fontId="51" fillId="11" borderId="10" xfId="0" applyFont="1" applyFill="1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2" fontId="0" fillId="19" borderId="11" xfId="0" applyNumberFormat="1" applyFill="1" applyBorder="1" applyAlignment="1">
      <alignment horizontal="center" vertical="center" wrapText="1" shrinkToFit="1"/>
    </xf>
    <xf numFmtId="2" fontId="0" fillId="19" borderId="12" xfId="0" applyNumberFormat="1" applyFill="1" applyBorder="1" applyAlignment="1">
      <alignment horizontal="center" vertical="center" wrapText="1" shrinkToFit="1"/>
    </xf>
    <xf numFmtId="0" fontId="51" fillId="11" borderId="13" xfId="0" applyFont="1" applyFill="1" applyBorder="1" applyAlignment="1">
      <alignment horizontal="center" shrinkToFit="1"/>
    </xf>
    <xf numFmtId="0" fontId="51" fillId="11" borderId="19" xfId="0" applyFont="1" applyFill="1" applyBorder="1" applyAlignment="1">
      <alignment horizontal="center" shrinkToFit="1"/>
    </xf>
    <xf numFmtId="0" fontId="51" fillId="11" borderId="14" xfId="0" applyFont="1" applyFill="1" applyBorder="1" applyAlignment="1">
      <alignment horizontal="center" shrinkToFit="1"/>
    </xf>
    <xf numFmtId="0" fontId="0" fillId="35" borderId="10" xfId="0" applyFill="1" applyBorder="1" applyAlignment="1">
      <alignment horizontal="left" vertical="center" wrapText="1" shrinkToFit="1"/>
    </xf>
    <xf numFmtId="2" fontId="0" fillId="33" borderId="0" xfId="0" applyNumberFormat="1" applyFill="1" applyBorder="1" applyAlignment="1">
      <alignment horizontal="center" shrinkToFit="1"/>
    </xf>
    <xf numFmtId="0" fontId="39" fillId="11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left" shrinkToFit="1"/>
    </xf>
    <xf numFmtId="0" fontId="0" fillId="0" borderId="10" xfId="0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1</xdr:row>
      <xdr:rowOff>171450</xdr:rowOff>
    </xdr:from>
    <xdr:to>
      <xdr:col>18</xdr:col>
      <xdr:colOff>276225</xdr:colOff>
      <xdr:row>33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61950"/>
          <a:ext cx="6000750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54"/>
  <sheetViews>
    <sheetView zoomScalePageLayoutView="0" workbookViewId="0" topLeftCell="A1">
      <selection activeCell="AL68" sqref="AL68"/>
    </sheetView>
  </sheetViews>
  <sheetFormatPr defaultColWidth="9.140625" defaultRowHeight="15"/>
  <cols>
    <col min="1" max="1" width="58.7109375" style="7" customWidth="1"/>
    <col min="2" max="2" width="2.7109375" style="7" customWidth="1"/>
    <col min="3" max="3" width="16.28125" style="0" customWidth="1"/>
    <col min="4" max="4" width="21.421875" style="0" customWidth="1"/>
    <col min="5" max="5" width="13.140625" style="0" customWidth="1"/>
    <col min="6" max="6" width="10.7109375" style="0" customWidth="1"/>
    <col min="7" max="7" width="13.140625" style="0" customWidth="1"/>
    <col min="8" max="8" width="2.421875" style="7" customWidth="1"/>
    <col min="9" max="9" width="16.28125" style="7" customWidth="1"/>
    <col min="10" max="10" width="17.57421875" style="7" customWidth="1"/>
    <col min="11" max="11" width="13.140625" style="7" customWidth="1"/>
    <col min="12" max="12" width="10.7109375" style="7" customWidth="1"/>
    <col min="13" max="13" width="13.57421875" style="7" customWidth="1"/>
    <col min="14" max="14" width="4.00390625" style="7" customWidth="1"/>
    <col min="15" max="15" width="9.00390625" style="7" customWidth="1"/>
    <col min="16" max="30" width="6.28125" style="7" customWidth="1"/>
    <col min="31" max="31" width="6.7109375" style="7" customWidth="1"/>
    <col min="32" max="34" width="6.28125" style="7" customWidth="1"/>
    <col min="35" max="35" width="6.7109375" style="7" customWidth="1"/>
    <col min="36" max="36" width="23.28125" style="7" customWidth="1"/>
    <col min="37" max="37" width="8.8515625" style="7" customWidth="1"/>
    <col min="38" max="38" width="12.8515625" style="7" customWidth="1"/>
    <col min="39" max="39" width="5.140625" style="9" customWidth="1"/>
    <col min="40" max="40" width="5.7109375" style="9" customWidth="1"/>
    <col min="41" max="41" width="23.7109375" style="7" customWidth="1"/>
    <col min="42" max="42" width="8.8515625" style="7" customWidth="1"/>
    <col min="43" max="43" width="11.140625" style="7" customWidth="1"/>
    <col min="44" max="44" width="5.140625" style="9" customWidth="1"/>
    <col min="45" max="45" width="5.8515625" style="9" customWidth="1"/>
    <col min="46" max="61" width="8.8515625" style="7" customWidth="1"/>
  </cols>
  <sheetData>
    <row r="1" spans="1:45" s="7" customFormat="1" ht="14.25" customHeight="1">
      <c r="A1" s="33"/>
      <c r="C1" s="10"/>
      <c r="D1" s="10"/>
      <c r="E1" s="10"/>
      <c r="F1" s="10"/>
      <c r="G1" s="10"/>
      <c r="AJ1" s="8"/>
      <c r="AK1" s="33"/>
      <c r="AL1" s="33"/>
      <c r="AM1" s="33"/>
      <c r="AN1" s="33"/>
      <c r="AO1" s="33"/>
      <c r="AP1" s="33"/>
      <c r="AQ1" s="33"/>
      <c r="AR1" s="33"/>
      <c r="AS1" s="33"/>
    </row>
    <row r="2" spans="1:35" ht="14.25" customHeight="1">
      <c r="A2" s="165" t="s">
        <v>222</v>
      </c>
      <c r="C2" s="129" t="s">
        <v>0</v>
      </c>
      <c r="D2" s="130"/>
      <c r="E2" s="2" t="s">
        <v>16</v>
      </c>
      <c r="F2" s="4" t="s">
        <v>15</v>
      </c>
      <c r="G2" s="4" t="s">
        <v>14</v>
      </c>
      <c r="I2" s="134" t="s">
        <v>19</v>
      </c>
      <c r="J2" s="134"/>
      <c r="K2" s="2" t="s">
        <v>16</v>
      </c>
      <c r="L2" s="4" t="s">
        <v>15</v>
      </c>
      <c r="M2" s="4" t="s">
        <v>14</v>
      </c>
      <c r="O2" s="173" t="s">
        <v>57</v>
      </c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</row>
    <row r="3" spans="1:45" ht="14.25" customHeight="1">
      <c r="A3" s="166"/>
      <c r="C3" s="131" t="s">
        <v>1</v>
      </c>
      <c r="D3" s="131"/>
      <c r="E3" s="4" t="s">
        <v>2</v>
      </c>
      <c r="F3" s="16"/>
      <c r="G3" s="13" t="e">
        <f>ROUNDUP((F4/F5)*F6*F7*F8*F9,0)</f>
        <v>#DIV/0!</v>
      </c>
      <c r="I3" s="132" t="s">
        <v>84</v>
      </c>
      <c r="J3" s="133"/>
      <c r="K3" s="5" t="s">
        <v>17</v>
      </c>
      <c r="L3" s="18">
        <v>10</v>
      </c>
      <c r="M3" s="36">
        <f>1+1.33*(L3/L4)</f>
        <v>1.00133</v>
      </c>
      <c r="O3" s="161" t="s">
        <v>46</v>
      </c>
      <c r="P3" s="154" t="s">
        <v>45</v>
      </c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55"/>
      <c r="AJ3" s="162" t="s">
        <v>44</v>
      </c>
      <c r="AK3" s="162"/>
      <c r="AL3" s="162"/>
      <c r="AM3" s="162"/>
      <c r="AN3" s="162"/>
      <c r="AO3" s="162"/>
      <c r="AP3" s="162"/>
      <c r="AQ3" s="162"/>
      <c r="AR3" s="162"/>
      <c r="AS3" s="162"/>
    </row>
    <row r="4" spans="1:45" ht="15">
      <c r="A4" s="166"/>
      <c r="C4" s="127" t="s">
        <v>3</v>
      </c>
      <c r="D4" s="127"/>
      <c r="E4" s="1" t="s">
        <v>5</v>
      </c>
      <c r="F4" s="17">
        <f>556.18*7</f>
        <v>3893.2599999999998</v>
      </c>
      <c r="G4" s="7"/>
      <c r="I4" s="127" t="s">
        <v>85</v>
      </c>
      <c r="J4" s="127"/>
      <c r="K4" s="19" t="s">
        <v>18</v>
      </c>
      <c r="L4" s="18">
        <v>10000</v>
      </c>
      <c r="O4" s="161"/>
      <c r="P4" s="23">
        <v>1</v>
      </c>
      <c r="Q4" s="23">
        <v>2</v>
      </c>
      <c r="R4" s="23">
        <v>3</v>
      </c>
      <c r="S4" s="28">
        <v>4</v>
      </c>
      <c r="T4" s="28">
        <v>5</v>
      </c>
      <c r="U4" s="28">
        <v>6</v>
      </c>
      <c r="V4" s="28">
        <v>7</v>
      </c>
      <c r="W4" s="28">
        <v>8</v>
      </c>
      <c r="X4" s="28">
        <v>9</v>
      </c>
      <c r="Y4" s="28">
        <v>10</v>
      </c>
      <c r="Z4" s="28">
        <v>11</v>
      </c>
      <c r="AA4" s="28">
        <v>12</v>
      </c>
      <c r="AB4" s="28">
        <v>13</v>
      </c>
      <c r="AC4" s="28">
        <v>14</v>
      </c>
      <c r="AD4" s="28">
        <v>15</v>
      </c>
      <c r="AE4" s="28">
        <v>16</v>
      </c>
      <c r="AF4" s="28">
        <v>17</v>
      </c>
      <c r="AG4" s="28">
        <v>18</v>
      </c>
      <c r="AH4" s="28">
        <v>19</v>
      </c>
      <c r="AI4" s="28">
        <v>20</v>
      </c>
      <c r="AJ4" s="163" t="s">
        <v>90</v>
      </c>
      <c r="AK4" s="163"/>
      <c r="AL4" s="163"/>
      <c r="AM4" s="163"/>
      <c r="AN4" s="163"/>
      <c r="AO4" s="163"/>
      <c r="AP4" s="163"/>
      <c r="AQ4" s="163"/>
      <c r="AR4" s="163"/>
      <c r="AS4" s="163"/>
    </row>
    <row r="5" spans="1:45" ht="15">
      <c r="A5" s="166"/>
      <c r="C5" s="127" t="s">
        <v>41</v>
      </c>
      <c r="D5" s="127"/>
      <c r="E5" s="1" t="s">
        <v>4</v>
      </c>
      <c r="F5" s="17">
        <v>23.52</v>
      </c>
      <c r="G5" s="7"/>
      <c r="I5" s="141" t="s">
        <v>20</v>
      </c>
      <c r="J5" s="141"/>
      <c r="K5" s="37" t="s">
        <v>21</v>
      </c>
      <c r="L5" s="6">
        <f>L3/L4</f>
        <v>0.001</v>
      </c>
      <c r="O5" s="24" t="s">
        <v>47</v>
      </c>
      <c r="P5" s="5">
        <v>1.2</v>
      </c>
      <c r="Q5" s="5">
        <v>1.2</v>
      </c>
      <c r="R5" s="27">
        <v>0.25</v>
      </c>
      <c r="S5" s="158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60"/>
      <c r="AJ5" s="163"/>
      <c r="AK5" s="163"/>
      <c r="AL5" s="163"/>
      <c r="AM5" s="163"/>
      <c r="AN5" s="163"/>
      <c r="AO5" s="163"/>
      <c r="AP5" s="163"/>
      <c r="AQ5" s="163"/>
      <c r="AR5" s="163"/>
      <c r="AS5" s="163"/>
    </row>
    <row r="6" spans="1:35" ht="14.25" customHeight="1">
      <c r="A6" s="166"/>
      <c r="C6" s="127" t="s">
        <v>7</v>
      </c>
      <c r="D6" s="127"/>
      <c r="E6" s="1" t="s">
        <v>6</v>
      </c>
      <c r="F6" s="1">
        <v>1</v>
      </c>
      <c r="G6" s="7"/>
      <c r="I6" s="145" t="s">
        <v>225</v>
      </c>
      <c r="J6" s="145"/>
      <c r="K6" s="145"/>
      <c r="L6" s="145"/>
      <c r="M6" s="145"/>
      <c r="O6" s="24" t="s">
        <v>48</v>
      </c>
      <c r="P6" s="5">
        <v>25</v>
      </c>
      <c r="Q6" s="5">
        <v>25</v>
      </c>
      <c r="R6" s="5">
        <v>25</v>
      </c>
      <c r="S6" s="29">
        <v>25</v>
      </c>
      <c r="T6" s="158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60"/>
    </row>
    <row r="7" spans="1:40" ht="14.25" customHeight="1">
      <c r="A7" s="166"/>
      <c r="C7" s="127" t="s">
        <v>8</v>
      </c>
      <c r="D7" s="127"/>
      <c r="E7" s="1" t="s">
        <v>9</v>
      </c>
      <c r="F7" s="1">
        <f>M3</f>
        <v>1.00133</v>
      </c>
      <c r="G7" s="7"/>
      <c r="I7" s="145"/>
      <c r="J7" s="145"/>
      <c r="K7" s="145"/>
      <c r="L7" s="145"/>
      <c r="M7" s="145"/>
      <c r="O7" s="24" t="s">
        <v>49</v>
      </c>
      <c r="P7" s="26"/>
      <c r="Q7" s="5">
        <v>32.5</v>
      </c>
      <c r="R7" s="5">
        <v>25</v>
      </c>
      <c r="S7" s="5">
        <v>25</v>
      </c>
      <c r="T7" s="158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J7" s="112" t="s">
        <v>61</v>
      </c>
      <c r="AK7" s="22"/>
      <c r="AL7" s="22"/>
      <c r="AM7" s="30"/>
      <c r="AN7" s="5">
        <f>32.5-12.5*(AM7-2)</f>
        <v>57.5</v>
      </c>
    </row>
    <row r="8" spans="1:40" ht="14.25" customHeight="1">
      <c r="A8" s="166"/>
      <c r="C8" s="103" t="s">
        <v>10</v>
      </c>
      <c r="D8" s="103"/>
      <c r="E8" s="104" t="s">
        <v>11</v>
      </c>
      <c r="F8" s="104">
        <f>M13</f>
        <v>1</v>
      </c>
      <c r="G8" s="7"/>
      <c r="I8" s="145"/>
      <c r="J8" s="145"/>
      <c r="K8" s="145"/>
      <c r="L8" s="145"/>
      <c r="M8" s="145"/>
      <c r="O8" s="24" t="s">
        <v>218</v>
      </c>
      <c r="P8" s="102"/>
      <c r="Q8" s="5">
        <v>38</v>
      </c>
      <c r="R8" s="5">
        <v>25</v>
      </c>
      <c r="S8" s="5">
        <v>25</v>
      </c>
      <c r="T8" s="158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60"/>
      <c r="AJ8" s="112" t="s">
        <v>219</v>
      </c>
      <c r="AK8" s="22"/>
      <c r="AL8" s="22"/>
      <c r="AM8" s="30">
        <v>3</v>
      </c>
      <c r="AN8" s="5">
        <f>38-12.5*(AM8-2)</f>
        <v>25.5</v>
      </c>
    </row>
    <row r="9" spans="1:40" ht="15">
      <c r="A9" s="166"/>
      <c r="C9" s="127" t="s">
        <v>12</v>
      </c>
      <c r="D9" s="127"/>
      <c r="E9" s="1" t="s">
        <v>13</v>
      </c>
      <c r="F9" s="1" t="e">
        <f>M23</f>
        <v>#DIV/0!</v>
      </c>
      <c r="G9" s="7"/>
      <c r="I9" s="145"/>
      <c r="J9" s="145"/>
      <c r="K9" s="145"/>
      <c r="L9" s="145"/>
      <c r="M9" s="145"/>
      <c r="O9" s="24" t="s">
        <v>50</v>
      </c>
      <c r="P9" s="26"/>
      <c r="Q9" s="5">
        <v>40</v>
      </c>
      <c r="R9" s="5">
        <v>40</v>
      </c>
      <c r="S9" s="5">
        <v>40</v>
      </c>
      <c r="T9" s="5">
        <v>39</v>
      </c>
      <c r="U9" s="5">
        <v>38</v>
      </c>
      <c r="V9" s="5">
        <v>37</v>
      </c>
      <c r="W9" s="5">
        <v>36</v>
      </c>
      <c r="X9" s="5">
        <v>35</v>
      </c>
      <c r="Y9" s="158"/>
      <c r="Z9" s="159"/>
      <c r="AA9" s="159"/>
      <c r="AB9" s="159"/>
      <c r="AC9" s="159"/>
      <c r="AD9" s="159"/>
      <c r="AE9" s="159"/>
      <c r="AF9" s="159"/>
      <c r="AG9" s="159"/>
      <c r="AH9" s="159"/>
      <c r="AI9" s="160"/>
      <c r="AJ9" s="112" t="s">
        <v>62</v>
      </c>
      <c r="AK9" s="22"/>
      <c r="AL9" s="22"/>
      <c r="AM9" s="30">
        <v>5</v>
      </c>
      <c r="AN9" s="5">
        <f>40-(AM9-4)</f>
        <v>39</v>
      </c>
    </row>
    <row r="10" spans="1:45" ht="15">
      <c r="A10" s="166"/>
      <c r="C10" s="105"/>
      <c r="D10" s="105"/>
      <c r="E10" s="105"/>
      <c r="F10" s="105"/>
      <c r="G10" s="105"/>
      <c r="I10" s="146"/>
      <c r="J10" s="146"/>
      <c r="K10" s="146"/>
      <c r="L10" s="146"/>
      <c r="M10" s="146"/>
      <c r="O10" s="24" t="s">
        <v>51</v>
      </c>
      <c r="P10" s="5">
        <v>78</v>
      </c>
      <c r="Q10" s="5">
        <v>50</v>
      </c>
      <c r="R10" s="5">
        <v>40</v>
      </c>
      <c r="S10" s="5">
        <v>40</v>
      </c>
      <c r="T10" s="158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60"/>
      <c r="AJ10" s="112" t="s">
        <v>65</v>
      </c>
      <c r="AK10" s="22"/>
      <c r="AL10" s="22"/>
      <c r="AM10" s="30"/>
      <c r="AN10" s="5">
        <f>78-28*(AM10-1)</f>
        <v>106</v>
      </c>
      <c r="AO10" s="22" t="s">
        <v>64</v>
      </c>
      <c r="AP10" s="22"/>
      <c r="AQ10" s="22"/>
      <c r="AR10" s="30"/>
      <c r="AS10" s="5">
        <f>50-20*(AR10-2)</f>
        <v>90</v>
      </c>
    </row>
    <row r="11" spans="1:45" s="7" customFormat="1" ht="15">
      <c r="A11" s="166"/>
      <c r="E11" s="9"/>
      <c r="I11" s="35"/>
      <c r="J11" s="35"/>
      <c r="K11" s="35"/>
      <c r="L11" s="35"/>
      <c r="M11" s="35"/>
      <c r="O11" s="24" t="s">
        <v>52</v>
      </c>
      <c r="P11" s="26"/>
      <c r="Q11" s="5">
        <v>50</v>
      </c>
      <c r="R11" s="5">
        <v>50</v>
      </c>
      <c r="S11" s="5">
        <v>50</v>
      </c>
      <c r="T11" s="5">
        <v>47</v>
      </c>
      <c r="U11" s="5">
        <v>44</v>
      </c>
      <c r="V11" s="5">
        <v>41</v>
      </c>
      <c r="W11" s="5">
        <v>38</v>
      </c>
      <c r="X11" s="5">
        <v>35</v>
      </c>
      <c r="Y11" s="158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12" t="s">
        <v>62</v>
      </c>
      <c r="AK11" s="22"/>
      <c r="AL11" s="22"/>
      <c r="AM11" s="30">
        <v>8</v>
      </c>
      <c r="AN11" s="5">
        <f>50-3*(AM11-4)</f>
        <v>38</v>
      </c>
      <c r="AR11" s="9"/>
      <c r="AS11" s="9"/>
    </row>
    <row r="12" spans="1:66" ht="15">
      <c r="A12" s="166"/>
      <c r="C12" s="129" t="s">
        <v>38</v>
      </c>
      <c r="D12" s="130"/>
      <c r="E12" s="2" t="s">
        <v>16</v>
      </c>
      <c r="F12" s="4" t="s">
        <v>15</v>
      </c>
      <c r="G12" s="4" t="s">
        <v>14</v>
      </c>
      <c r="I12" s="142" t="s">
        <v>22</v>
      </c>
      <c r="J12" s="142"/>
      <c r="K12" s="143" t="s">
        <v>31</v>
      </c>
      <c r="L12" s="143"/>
      <c r="M12" s="143"/>
      <c r="O12" s="25" t="s">
        <v>53</v>
      </c>
      <c r="P12" s="26"/>
      <c r="Q12" s="5">
        <v>72</v>
      </c>
      <c r="R12" s="5">
        <v>72</v>
      </c>
      <c r="S12" s="5">
        <v>71</v>
      </c>
      <c r="T12" s="5">
        <v>70</v>
      </c>
      <c r="U12" s="5">
        <v>69</v>
      </c>
      <c r="V12" s="5">
        <v>68</v>
      </c>
      <c r="W12" s="5">
        <v>67</v>
      </c>
      <c r="X12" s="5">
        <v>66</v>
      </c>
      <c r="Y12" s="5">
        <v>65</v>
      </c>
      <c r="Z12" s="5">
        <v>64</v>
      </c>
      <c r="AA12" s="5">
        <v>63</v>
      </c>
      <c r="AB12" s="5">
        <v>62</v>
      </c>
      <c r="AC12" s="158"/>
      <c r="AD12" s="159"/>
      <c r="AE12" s="159"/>
      <c r="AF12" s="159"/>
      <c r="AG12" s="159"/>
      <c r="AH12" s="159"/>
      <c r="AI12" s="160"/>
      <c r="AJ12" s="112" t="s">
        <v>70</v>
      </c>
      <c r="AK12" s="22"/>
      <c r="AL12" s="22"/>
      <c r="AM12" s="30">
        <v>9</v>
      </c>
      <c r="AN12" s="5">
        <f>72-(AM12-3)</f>
        <v>66</v>
      </c>
      <c r="BJ12" s="7"/>
      <c r="BK12" s="7"/>
      <c r="BL12" s="7"/>
      <c r="BM12" s="7"/>
      <c r="BN12" s="7"/>
    </row>
    <row r="13" spans="1:66" ht="15">
      <c r="A13" s="166"/>
      <c r="C13" s="131" t="s">
        <v>1</v>
      </c>
      <c r="D13" s="131"/>
      <c r="E13" s="4" t="s">
        <v>2</v>
      </c>
      <c r="F13" s="16"/>
      <c r="G13" s="13" t="e">
        <f>ROUNDUP((1.15*F14/F15)*F16*F17*F18*F19,0)</f>
        <v>#DIV/0!</v>
      </c>
      <c r="I13" s="144" t="s">
        <v>23</v>
      </c>
      <c r="J13" s="144"/>
      <c r="K13" s="19" t="s">
        <v>223</v>
      </c>
      <c r="L13" s="113" t="s">
        <v>224</v>
      </c>
      <c r="M13" s="14">
        <v>1</v>
      </c>
      <c r="O13" s="25" t="s">
        <v>54</v>
      </c>
      <c r="P13" s="5">
        <v>36</v>
      </c>
      <c r="Q13" s="5">
        <v>36</v>
      </c>
      <c r="R13" s="5">
        <v>36</v>
      </c>
      <c r="S13" s="5">
        <v>36</v>
      </c>
      <c r="T13" s="5">
        <v>36</v>
      </c>
      <c r="U13" s="5">
        <v>36</v>
      </c>
      <c r="V13" s="158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60"/>
      <c r="AJ13" s="156" t="s">
        <v>71</v>
      </c>
      <c r="AK13" s="156"/>
      <c r="AL13" s="136"/>
      <c r="BJ13" s="7"/>
      <c r="BK13" s="7"/>
      <c r="BL13" s="7"/>
      <c r="BM13" s="7"/>
      <c r="BN13" s="7"/>
    </row>
    <row r="14" spans="1:66" ht="15">
      <c r="A14" s="166"/>
      <c r="C14" s="127" t="s">
        <v>3</v>
      </c>
      <c r="D14" s="127"/>
      <c r="E14" s="1" t="s">
        <v>5</v>
      </c>
      <c r="F14" s="17"/>
      <c r="G14" s="7"/>
      <c r="I14" s="127" t="s">
        <v>24</v>
      </c>
      <c r="J14" s="127"/>
      <c r="K14" s="113">
        <v>1</v>
      </c>
      <c r="L14" s="113">
        <v>0.9</v>
      </c>
      <c r="O14" s="25" t="s">
        <v>55</v>
      </c>
      <c r="P14" s="151" t="s">
        <v>72</v>
      </c>
      <c r="Q14" s="153"/>
      <c r="R14" s="5">
        <v>80</v>
      </c>
      <c r="S14" s="5">
        <v>80</v>
      </c>
      <c r="T14" s="5">
        <v>80</v>
      </c>
      <c r="U14" s="5">
        <v>80</v>
      </c>
      <c r="V14" s="5">
        <v>78.5</v>
      </c>
      <c r="W14" s="5">
        <v>77</v>
      </c>
      <c r="X14" s="5">
        <v>75.5</v>
      </c>
      <c r="Y14" s="5">
        <v>74</v>
      </c>
      <c r="Z14" s="5">
        <v>72.5</v>
      </c>
      <c r="AA14" s="5">
        <v>71</v>
      </c>
      <c r="AB14" s="5">
        <v>69.5</v>
      </c>
      <c r="AC14" s="5">
        <v>68</v>
      </c>
      <c r="AD14" s="5">
        <v>66.5</v>
      </c>
      <c r="AE14" s="5">
        <v>65</v>
      </c>
      <c r="AF14" s="158"/>
      <c r="AG14" s="159"/>
      <c r="AH14" s="159"/>
      <c r="AI14" s="160"/>
      <c r="AJ14" s="112" t="s">
        <v>73</v>
      </c>
      <c r="AK14" s="22"/>
      <c r="AL14" s="22"/>
      <c r="AM14" s="30">
        <v>7</v>
      </c>
      <c r="AN14" s="5">
        <f>80-1.5*(AM14-6)</f>
        <v>78.5</v>
      </c>
      <c r="AO14" s="169"/>
      <c r="AP14" s="169"/>
      <c r="AQ14" s="169"/>
      <c r="AR14" s="169"/>
      <c r="AS14" s="21"/>
      <c r="BJ14" s="7"/>
      <c r="BK14" s="7"/>
      <c r="BL14" s="7"/>
      <c r="BM14" s="7"/>
      <c r="BN14" s="7"/>
    </row>
    <row r="15" spans="1:70" ht="15">
      <c r="A15" s="166"/>
      <c r="C15" s="127" t="s">
        <v>41</v>
      </c>
      <c r="D15" s="127"/>
      <c r="E15" s="1" t="s">
        <v>4</v>
      </c>
      <c r="F15" s="17"/>
      <c r="G15" s="7"/>
      <c r="I15" s="127" t="s">
        <v>25</v>
      </c>
      <c r="J15" s="127"/>
      <c r="K15" s="113">
        <v>0.9</v>
      </c>
      <c r="L15" s="113">
        <v>0.8</v>
      </c>
      <c r="O15" s="25" t="s">
        <v>220</v>
      </c>
      <c r="P15" s="158"/>
      <c r="Q15" s="160"/>
      <c r="R15" s="5">
        <v>100</v>
      </c>
      <c r="S15" s="5">
        <v>100</v>
      </c>
      <c r="T15" s="5">
        <v>100</v>
      </c>
      <c r="U15" s="5">
        <v>100</v>
      </c>
      <c r="V15" s="5">
        <v>97.5</v>
      </c>
      <c r="W15" s="5">
        <v>95</v>
      </c>
      <c r="X15" s="5">
        <v>92.5</v>
      </c>
      <c r="Y15" s="5">
        <v>90</v>
      </c>
      <c r="Z15" s="5">
        <v>87.5</v>
      </c>
      <c r="AA15" s="5">
        <v>85</v>
      </c>
      <c r="AB15" s="5">
        <v>82.5</v>
      </c>
      <c r="AC15" s="5">
        <v>80</v>
      </c>
      <c r="AD15" s="5">
        <v>77.5</v>
      </c>
      <c r="AE15" s="5">
        <v>75</v>
      </c>
      <c r="AF15" s="5">
        <v>72.5</v>
      </c>
      <c r="AG15" s="5">
        <v>70</v>
      </c>
      <c r="AH15" s="5">
        <v>67.5</v>
      </c>
      <c r="AI15" s="5">
        <v>65</v>
      </c>
      <c r="AJ15" s="151" t="s">
        <v>221</v>
      </c>
      <c r="AK15" s="152"/>
      <c r="AL15" s="153"/>
      <c r="AM15" s="30">
        <v>9</v>
      </c>
      <c r="AN15" s="111">
        <f>100-2.5*(AM15-6)</f>
        <v>92.5</v>
      </c>
      <c r="AQ15" s="9"/>
      <c r="AS15" s="7"/>
      <c r="AV15" s="9"/>
      <c r="AW15" s="9"/>
      <c r="BJ15" s="7"/>
      <c r="BK15" s="7"/>
      <c r="BL15" s="7"/>
      <c r="BM15" s="7"/>
      <c r="BN15" s="7"/>
      <c r="BO15" s="7"/>
      <c r="BP15" s="7"/>
      <c r="BQ15" s="7"/>
      <c r="BR15" s="7"/>
    </row>
    <row r="16" spans="1:35" ht="15">
      <c r="A16" s="166"/>
      <c r="C16" s="127" t="s">
        <v>7</v>
      </c>
      <c r="D16" s="127"/>
      <c r="E16" s="1" t="s">
        <v>6</v>
      </c>
      <c r="F16" s="1">
        <v>1</v>
      </c>
      <c r="G16" s="7"/>
      <c r="H16" s="8"/>
      <c r="I16" s="127" t="s">
        <v>26</v>
      </c>
      <c r="J16" s="127"/>
      <c r="K16" s="113">
        <v>0.8</v>
      </c>
      <c r="L16" s="113">
        <v>0.8</v>
      </c>
      <c r="O16" s="25" t="s">
        <v>56</v>
      </c>
      <c r="P16" s="5">
        <v>75</v>
      </c>
      <c r="Q16" s="151" t="s">
        <v>75</v>
      </c>
      <c r="R16" s="152"/>
      <c r="S16" s="152"/>
      <c r="T16" s="152"/>
      <c r="U16" s="152"/>
      <c r="V16" s="153"/>
      <c r="W16" s="5">
        <v>70</v>
      </c>
      <c r="X16" s="151" t="s">
        <v>76</v>
      </c>
      <c r="Y16" s="152"/>
      <c r="Z16" s="152"/>
      <c r="AA16" s="152"/>
      <c r="AB16" s="152"/>
      <c r="AC16" s="153"/>
      <c r="AD16" s="154" t="s">
        <v>78</v>
      </c>
      <c r="AE16" s="155"/>
      <c r="AF16" s="178"/>
      <c r="AG16" s="179"/>
      <c r="AH16" s="179"/>
      <c r="AI16" s="180"/>
    </row>
    <row r="17" spans="1:45" s="7" customFormat="1" ht="15">
      <c r="A17" s="166"/>
      <c r="C17" s="127" t="s">
        <v>8</v>
      </c>
      <c r="D17" s="127"/>
      <c r="E17" s="1" t="s">
        <v>9</v>
      </c>
      <c r="F17" s="1">
        <f>M3</f>
        <v>1.00133</v>
      </c>
      <c r="I17" s="127" t="s">
        <v>27</v>
      </c>
      <c r="J17" s="127"/>
      <c r="K17" s="113">
        <v>1.1</v>
      </c>
      <c r="L17" s="113">
        <v>1.1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M17" s="9"/>
      <c r="AN17" s="9"/>
      <c r="AR17" s="9"/>
      <c r="AS17" s="9"/>
    </row>
    <row r="18" spans="1:66" ht="15">
      <c r="A18" s="166"/>
      <c r="C18" s="127" t="s">
        <v>10</v>
      </c>
      <c r="D18" s="127"/>
      <c r="E18" s="1" t="s">
        <v>11</v>
      </c>
      <c r="F18" s="1">
        <f>M13</f>
        <v>1</v>
      </c>
      <c r="G18" s="7"/>
      <c r="I18" s="127" t="s">
        <v>28</v>
      </c>
      <c r="J18" s="127"/>
      <c r="K18" s="113">
        <v>1.2</v>
      </c>
      <c r="L18" s="113">
        <v>1.1</v>
      </c>
      <c r="O18" s="129" t="s">
        <v>58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30"/>
      <c r="AJ18" s="171" t="s">
        <v>74</v>
      </c>
      <c r="AK18" s="171"/>
      <c r="AL18" s="171"/>
      <c r="AM18" s="171"/>
      <c r="AN18" s="171"/>
      <c r="AO18" s="171"/>
      <c r="AP18" s="171"/>
      <c r="AQ18" s="171"/>
      <c r="AR18" s="171"/>
      <c r="AS18" s="171"/>
      <c r="BJ18" s="7"/>
      <c r="BK18" s="7"/>
      <c r="BL18" s="7"/>
      <c r="BM18" s="7"/>
      <c r="BN18" s="7"/>
    </row>
    <row r="19" spans="1:66" ht="15">
      <c r="A19" s="166"/>
      <c r="C19" s="127" t="s">
        <v>12</v>
      </c>
      <c r="D19" s="127"/>
      <c r="E19" s="1" t="s">
        <v>13</v>
      </c>
      <c r="F19" s="1">
        <f>1.3</f>
        <v>1.3</v>
      </c>
      <c r="G19" s="7"/>
      <c r="I19" s="127" t="s">
        <v>29</v>
      </c>
      <c r="J19" s="127"/>
      <c r="K19" s="19">
        <v>2</v>
      </c>
      <c r="L19" s="113" t="s">
        <v>226</v>
      </c>
      <c r="O19" s="161" t="s">
        <v>46</v>
      </c>
      <c r="P19" s="154" t="s">
        <v>45</v>
      </c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55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BJ19" s="7"/>
      <c r="BK19" s="7"/>
      <c r="BL19" s="7"/>
      <c r="BM19" s="7"/>
      <c r="BN19" s="7"/>
    </row>
    <row r="20" spans="1:66" ht="15">
      <c r="A20" s="166"/>
      <c r="C20" s="7"/>
      <c r="D20" s="7"/>
      <c r="E20" s="7"/>
      <c r="F20" s="7"/>
      <c r="G20" s="7"/>
      <c r="I20" s="132" t="s">
        <v>30</v>
      </c>
      <c r="J20" s="133"/>
      <c r="K20" s="19">
        <v>1.5</v>
      </c>
      <c r="L20" s="113" t="s">
        <v>226</v>
      </c>
      <c r="O20" s="161"/>
      <c r="P20" s="23">
        <v>1</v>
      </c>
      <c r="Q20" s="23">
        <v>2</v>
      </c>
      <c r="R20" s="23">
        <v>3</v>
      </c>
      <c r="S20" s="23">
        <v>4</v>
      </c>
      <c r="T20" s="23">
        <v>5</v>
      </c>
      <c r="U20" s="23">
        <v>6</v>
      </c>
      <c r="V20" s="23">
        <v>7</v>
      </c>
      <c r="W20" s="23">
        <v>8</v>
      </c>
      <c r="X20" s="23">
        <v>9</v>
      </c>
      <c r="Y20" s="23">
        <v>10</v>
      </c>
      <c r="Z20" s="23">
        <v>11</v>
      </c>
      <c r="AA20" s="23">
        <v>12</v>
      </c>
      <c r="AB20" s="23">
        <v>13</v>
      </c>
      <c r="AC20" s="23">
        <v>14</v>
      </c>
      <c r="AD20" s="23">
        <v>15</v>
      </c>
      <c r="AE20" s="23">
        <v>16</v>
      </c>
      <c r="AF20" s="109">
        <v>17</v>
      </c>
      <c r="AG20" s="109">
        <v>18</v>
      </c>
      <c r="AH20" s="109">
        <v>19</v>
      </c>
      <c r="AI20" s="109">
        <v>20</v>
      </c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BJ20" s="7"/>
      <c r="BK20" s="7"/>
      <c r="BL20" s="7"/>
      <c r="BM20" s="7"/>
      <c r="BN20" s="7"/>
    </row>
    <row r="21" spans="1:66" ht="15">
      <c r="A21" s="167"/>
      <c r="C21" s="129" t="s">
        <v>39</v>
      </c>
      <c r="D21" s="130"/>
      <c r="E21" s="2" t="s">
        <v>16</v>
      </c>
      <c r="F21" s="4" t="s">
        <v>15</v>
      </c>
      <c r="G21" s="4" t="s">
        <v>14</v>
      </c>
      <c r="L21" s="12"/>
      <c r="O21" s="24" t="s">
        <v>47</v>
      </c>
      <c r="P21" s="5">
        <v>1.2</v>
      </c>
      <c r="Q21" s="5">
        <v>1.2</v>
      </c>
      <c r="R21" s="5">
        <v>0.25</v>
      </c>
      <c r="S21" s="158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60"/>
      <c r="AJ21" s="172"/>
      <c r="AK21" s="171"/>
      <c r="AL21" s="171"/>
      <c r="AM21" s="171"/>
      <c r="AN21" s="171"/>
      <c r="AO21" s="171"/>
      <c r="AP21" s="171"/>
      <c r="AQ21" s="171"/>
      <c r="AR21" s="171"/>
      <c r="AS21" s="171"/>
      <c r="BJ21" s="7"/>
      <c r="BK21" s="7"/>
      <c r="BL21" s="7"/>
      <c r="BM21" s="7"/>
      <c r="BN21" s="7"/>
    </row>
    <row r="22" spans="1:66" ht="15">
      <c r="A22" s="33"/>
      <c r="C22" s="131" t="s">
        <v>1</v>
      </c>
      <c r="D22" s="131"/>
      <c r="E22" s="4" t="s">
        <v>2</v>
      </c>
      <c r="F22" s="16"/>
      <c r="G22" s="13">
        <f>ROUNDUP((F23/F24)*F25*F26*F27*F28,0)</f>
        <v>92</v>
      </c>
      <c r="I22" s="134" t="s">
        <v>32</v>
      </c>
      <c r="J22" s="134"/>
      <c r="K22" s="2" t="s">
        <v>16</v>
      </c>
      <c r="L22" s="4" t="s">
        <v>15</v>
      </c>
      <c r="M22" s="4" t="s">
        <v>14</v>
      </c>
      <c r="O22" s="24" t="s">
        <v>48</v>
      </c>
      <c r="P22" s="5">
        <v>10</v>
      </c>
      <c r="Q22" s="5">
        <v>10</v>
      </c>
      <c r="R22" s="5">
        <v>10</v>
      </c>
      <c r="S22" s="5">
        <v>10</v>
      </c>
      <c r="T22" s="158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BJ22" s="7"/>
      <c r="BK22" s="7"/>
      <c r="BL22" s="7"/>
      <c r="BM22" s="7"/>
      <c r="BN22" s="7"/>
    </row>
    <row r="23" spans="1:66" ht="15">
      <c r="A23" s="33"/>
      <c r="C23" s="103" t="s">
        <v>40</v>
      </c>
      <c r="D23" s="103"/>
      <c r="E23" s="104" t="s">
        <v>18</v>
      </c>
      <c r="F23" s="17">
        <v>556.18</v>
      </c>
      <c r="G23" s="106"/>
      <c r="I23" s="103" t="s">
        <v>33</v>
      </c>
      <c r="J23" s="103"/>
      <c r="K23" s="104" t="s">
        <v>34</v>
      </c>
      <c r="L23" s="18"/>
      <c r="M23" s="15" t="e">
        <f>1+10*L25</f>
        <v>#DIV/0!</v>
      </c>
      <c r="O23" s="24" t="s">
        <v>49</v>
      </c>
      <c r="P23" s="5">
        <f>-Q2121</f>
        <v>0</v>
      </c>
      <c r="Q23" s="5">
        <v>14</v>
      </c>
      <c r="R23" s="5">
        <v>14</v>
      </c>
      <c r="S23" s="5">
        <v>14</v>
      </c>
      <c r="T23" s="158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BJ23" s="7"/>
      <c r="BK23" s="7"/>
      <c r="BL23" s="7"/>
      <c r="BM23" s="7"/>
      <c r="BN23" s="7"/>
    </row>
    <row r="24" spans="1:66" ht="15">
      <c r="A24" s="20"/>
      <c r="C24" s="103" t="s">
        <v>81</v>
      </c>
      <c r="D24" s="103"/>
      <c r="E24" s="104" t="s">
        <v>42</v>
      </c>
      <c r="F24" s="17">
        <v>7.32</v>
      </c>
      <c r="G24" s="7"/>
      <c r="I24" s="103" t="s">
        <v>86</v>
      </c>
      <c r="J24" s="103"/>
      <c r="K24" s="104" t="s">
        <v>35</v>
      </c>
      <c r="L24" s="18"/>
      <c r="O24" s="24" t="s">
        <v>218</v>
      </c>
      <c r="P24" s="102"/>
      <c r="Q24" s="5">
        <v>16</v>
      </c>
      <c r="R24" s="5">
        <v>16</v>
      </c>
      <c r="S24" s="5">
        <v>16</v>
      </c>
      <c r="T24" s="158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BJ24" s="7"/>
      <c r="BK24" s="7"/>
      <c r="BL24" s="7"/>
      <c r="BM24" s="7"/>
      <c r="BN24" s="7"/>
    </row>
    <row r="25" spans="1:66" ht="14.25" customHeight="1">
      <c r="A25" s="140" t="s">
        <v>87</v>
      </c>
      <c r="C25" s="103" t="s">
        <v>7</v>
      </c>
      <c r="D25" s="103"/>
      <c r="E25" s="104" t="s">
        <v>6</v>
      </c>
      <c r="F25" s="104">
        <v>1</v>
      </c>
      <c r="G25" s="7"/>
      <c r="I25" s="127" t="s">
        <v>36</v>
      </c>
      <c r="J25" s="127"/>
      <c r="K25" s="19" t="s">
        <v>37</v>
      </c>
      <c r="L25" s="3" t="e">
        <f>L23/L24</f>
        <v>#DIV/0!</v>
      </c>
      <c r="O25" s="24" t="s">
        <v>50</v>
      </c>
      <c r="P25" s="26"/>
      <c r="Q25" s="5">
        <v>18</v>
      </c>
      <c r="R25" s="5">
        <v>18</v>
      </c>
      <c r="S25" s="5">
        <v>18</v>
      </c>
      <c r="T25" s="5">
        <v>15</v>
      </c>
      <c r="U25" s="5">
        <v>12</v>
      </c>
      <c r="V25" s="158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12" t="s">
        <v>63</v>
      </c>
      <c r="AK25" s="22"/>
      <c r="AL25" s="22"/>
      <c r="AM25" s="30">
        <v>5</v>
      </c>
      <c r="AN25" s="5">
        <f>18-3*(AM25-4)</f>
        <v>15</v>
      </c>
      <c r="BJ25" s="7"/>
      <c r="BK25" s="7"/>
      <c r="BL25" s="7"/>
      <c r="BM25" s="7"/>
      <c r="BN25" s="7"/>
    </row>
    <row r="26" spans="1:66" ht="15">
      <c r="A26" s="140"/>
      <c r="C26" s="101" t="s">
        <v>8</v>
      </c>
      <c r="D26" s="101"/>
      <c r="E26" s="11" t="s">
        <v>9</v>
      </c>
      <c r="F26" s="11">
        <f>M3</f>
        <v>1.00133</v>
      </c>
      <c r="G26" s="7"/>
      <c r="O26" s="24" t="s">
        <v>51</v>
      </c>
      <c r="P26" s="5">
        <v>31</v>
      </c>
      <c r="Q26" s="5" t="s">
        <v>66</v>
      </c>
      <c r="R26" s="5">
        <v>20</v>
      </c>
      <c r="S26" s="5">
        <v>20</v>
      </c>
      <c r="T26" s="158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  <c r="AJ26" s="112" t="s">
        <v>65</v>
      </c>
      <c r="AK26" s="22"/>
      <c r="AL26" s="22"/>
      <c r="AM26" s="30"/>
      <c r="AN26" s="5">
        <f>31-11*(AM26-1)</f>
        <v>42</v>
      </c>
      <c r="BJ26" s="7"/>
      <c r="BK26" s="7"/>
      <c r="BL26" s="7"/>
      <c r="BM26" s="7"/>
      <c r="BN26" s="7"/>
    </row>
    <row r="27" spans="1:66" ht="14.25">
      <c r="A27" s="140"/>
      <c r="C27" s="103" t="s">
        <v>10</v>
      </c>
      <c r="D27" s="103"/>
      <c r="E27" s="104" t="s">
        <v>11</v>
      </c>
      <c r="F27" s="104">
        <f>M13</f>
        <v>1</v>
      </c>
      <c r="G27" s="7"/>
      <c r="O27" s="24" t="s">
        <v>52</v>
      </c>
      <c r="P27" s="26"/>
      <c r="Q27" s="5">
        <v>27</v>
      </c>
      <c r="R27" s="5">
        <v>27</v>
      </c>
      <c r="S27" s="5">
        <v>27</v>
      </c>
      <c r="T27" s="5">
        <v>22.5</v>
      </c>
      <c r="U27" s="5">
        <v>18</v>
      </c>
      <c r="V27" s="5">
        <v>16</v>
      </c>
      <c r="W27" s="5">
        <v>14</v>
      </c>
      <c r="X27" s="158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12" t="s">
        <v>63</v>
      </c>
      <c r="AK27" s="22"/>
      <c r="AL27" s="22"/>
      <c r="AM27" s="30">
        <v>5</v>
      </c>
      <c r="AN27" s="5">
        <f>27-4.5*(AM27-4)</f>
        <v>22.5</v>
      </c>
      <c r="AO27" s="22" t="s">
        <v>68</v>
      </c>
      <c r="AP27" s="22"/>
      <c r="AQ27" s="22"/>
      <c r="AR27" s="30">
        <v>7</v>
      </c>
      <c r="AS27" s="5">
        <f>18-2*(AR27-6)</f>
        <v>16</v>
      </c>
      <c r="BJ27" s="7"/>
      <c r="BK27" s="7"/>
      <c r="BL27" s="7"/>
      <c r="BM27" s="7"/>
      <c r="BN27" s="7"/>
    </row>
    <row r="28" spans="1:45" s="7" customFormat="1" ht="14.25">
      <c r="A28" s="140"/>
      <c r="C28" s="127" t="s">
        <v>12</v>
      </c>
      <c r="D28" s="127"/>
      <c r="E28" s="1" t="s">
        <v>13</v>
      </c>
      <c r="F28" s="1">
        <f>1.2</f>
        <v>1.2</v>
      </c>
      <c r="I28" s="137" t="s">
        <v>86</v>
      </c>
      <c r="J28" s="138"/>
      <c r="K28" s="5">
        <f>2*(K29*K30+K29*K31+K30*K31)</f>
        <v>298</v>
      </c>
      <c r="O28" s="25" t="s">
        <v>53</v>
      </c>
      <c r="P28" s="26"/>
      <c r="Q28" s="5">
        <v>33</v>
      </c>
      <c r="R28" s="5">
        <v>33</v>
      </c>
      <c r="S28" s="5">
        <v>30.6</v>
      </c>
      <c r="T28" s="5">
        <v>28.3</v>
      </c>
      <c r="U28" s="5">
        <v>25.9</v>
      </c>
      <c r="V28" s="5">
        <v>23.5</v>
      </c>
      <c r="W28" s="5">
        <v>21.2</v>
      </c>
      <c r="X28" s="5">
        <v>18.8</v>
      </c>
      <c r="Y28" s="5">
        <v>16.4</v>
      </c>
      <c r="Z28" s="5">
        <v>14</v>
      </c>
      <c r="AA28" s="5">
        <v>11.7</v>
      </c>
      <c r="AB28" s="5">
        <v>9.3</v>
      </c>
      <c r="AC28" s="158"/>
      <c r="AD28" s="159"/>
      <c r="AE28" s="159"/>
      <c r="AF28" s="159"/>
      <c r="AG28" s="159"/>
      <c r="AH28" s="159"/>
      <c r="AI28" s="160"/>
      <c r="AJ28" s="112" t="s">
        <v>70</v>
      </c>
      <c r="AK28" s="22"/>
      <c r="AL28" s="22"/>
      <c r="AM28" s="30">
        <v>12</v>
      </c>
      <c r="AN28" s="5">
        <f>33-2.37*(AM28-3)</f>
        <v>11.669999999999998</v>
      </c>
      <c r="AR28" s="9"/>
      <c r="AS28" s="9"/>
    </row>
    <row r="29" spans="1:66" ht="14.25">
      <c r="A29" s="140"/>
      <c r="C29" s="7"/>
      <c r="D29" s="7"/>
      <c r="E29" s="7"/>
      <c r="F29" s="7"/>
      <c r="G29" s="7"/>
      <c r="I29" s="135" t="s">
        <v>131</v>
      </c>
      <c r="J29" s="136"/>
      <c r="K29" s="17">
        <v>15</v>
      </c>
      <c r="O29" s="25" t="s">
        <v>54</v>
      </c>
      <c r="P29" s="5">
        <v>18.3</v>
      </c>
      <c r="Q29" s="5">
        <v>18.3</v>
      </c>
      <c r="R29" s="5">
        <v>18.3</v>
      </c>
      <c r="S29" s="5">
        <v>18.3</v>
      </c>
      <c r="T29" s="5">
        <v>18.3</v>
      </c>
      <c r="U29" s="5">
        <v>18.3</v>
      </c>
      <c r="V29" s="158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6" t="s">
        <v>71</v>
      </c>
      <c r="AK29" s="156"/>
      <c r="AL29" s="136"/>
      <c r="BJ29" s="7"/>
      <c r="BK29" s="7"/>
      <c r="BL29" s="7"/>
      <c r="BM29" s="7"/>
      <c r="BN29" s="7"/>
    </row>
    <row r="30" spans="1:66" ht="14.25">
      <c r="A30" s="140"/>
      <c r="C30" s="12"/>
      <c r="D30" s="12"/>
      <c r="E30" s="12"/>
      <c r="F30" s="12"/>
      <c r="G30" s="12"/>
      <c r="I30" s="135" t="s">
        <v>132</v>
      </c>
      <c r="J30" s="136"/>
      <c r="K30" s="17">
        <v>5</v>
      </c>
      <c r="O30" s="25" t="s">
        <v>55</v>
      </c>
      <c r="P30" s="151" t="s">
        <v>72</v>
      </c>
      <c r="Q30" s="153"/>
      <c r="R30" s="5">
        <v>36</v>
      </c>
      <c r="S30" s="5">
        <v>36</v>
      </c>
      <c r="T30" s="5">
        <v>36</v>
      </c>
      <c r="U30" s="5">
        <v>36</v>
      </c>
      <c r="V30" s="5">
        <v>33.6</v>
      </c>
      <c r="W30" s="5">
        <v>31.2</v>
      </c>
      <c r="X30" s="5">
        <v>28.8</v>
      </c>
      <c r="Y30" s="5">
        <v>26.4</v>
      </c>
      <c r="Z30" s="5">
        <v>24</v>
      </c>
      <c r="AA30" s="5">
        <v>21.6</v>
      </c>
      <c r="AB30" s="5">
        <v>19.2</v>
      </c>
      <c r="AC30" s="5">
        <v>16.8</v>
      </c>
      <c r="AD30" s="5">
        <v>14.4</v>
      </c>
      <c r="AE30" s="5">
        <v>12</v>
      </c>
      <c r="AF30" s="110"/>
      <c r="AG30" s="110"/>
      <c r="AH30" s="110"/>
      <c r="AI30" s="110"/>
      <c r="AJ30" s="112" t="s">
        <v>73</v>
      </c>
      <c r="AK30" s="22"/>
      <c r="AL30" s="22"/>
      <c r="AM30" s="30">
        <v>15</v>
      </c>
      <c r="AN30" s="5">
        <f>36-2.4*(AM30-6)</f>
        <v>14.400000000000002</v>
      </c>
      <c r="BJ30" s="7"/>
      <c r="BK30" s="7"/>
      <c r="BL30" s="7"/>
      <c r="BM30" s="7"/>
      <c r="BN30" s="7"/>
    </row>
    <row r="31" spans="3:66" ht="14.25">
      <c r="C31" s="129" t="s">
        <v>43</v>
      </c>
      <c r="D31" s="130"/>
      <c r="E31" s="2" t="s">
        <v>16</v>
      </c>
      <c r="F31" s="4" t="s">
        <v>15</v>
      </c>
      <c r="G31" s="4" t="s">
        <v>14</v>
      </c>
      <c r="I31" s="135" t="s">
        <v>110</v>
      </c>
      <c r="J31" s="136"/>
      <c r="K31" s="17">
        <v>3.7</v>
      </c>
      <c r="O31" s="25" t="s">
        <v>220</v>
      </c>
      <c r="P31" s="157"/>
      <c r="Q31" s="157"/>
      <c r="R31" s="5">
        <v>58</v>
      </c>
      <c r="S31" s="5">
        <v>58</v>
      </c>
      <c r="T31" s="5">
        <v>58</v>
      </c>
      <c r="U31" s="5">
        <v>58</v>
      </c>
      <c r="V31" s="5">
        <v>54.5</v>
      </c>
      <c r="W31" s="5">
        <v>51</v>
      </c>
      <c r="X31" s="5">
        <v>47.5</v>
      </c>
      <c r="Y31" s="5">
        <v>44</v>
      </c>
      <c r="Z31" s="5">
        <v>40.5</v>
      </c>
      <c r="AA31" s="5">
        <v>37</v>
      </c>
      <c r="AB31" s="5">
        <v>33.5</v>
      </c>
      <c r="AC31" s="5">
        <v>30</v>
      </c>
      <c r="AD31" s="5">
        <v>26.5</v>
      </c>
      <c r="AE31" s="5">
        <v>23</v>
      </c>
      <c r="AF31" s="5">
        <v>19.5</v>
      </c>
      <c r="AG31" s="5">
        <v>16</v>
      </c>
      <c r="AH31" s="5">
        <v>12.5</v>
      </c>
      <c r="AI31" s="5">
        <v>9</v>
      </c>
      <c r="AJ31" s="112" t="s">
        <v>221</v>
      </c>
      <c r="AK31" s="22"/>
      <c r="AL31" s="22"/>
      <c r="AM31" s="30">
        <v>7</v>
      </c>
      <c r="AN31" s="5">
        <f>58-3.5*(AM31-6)</f>
        <v>54.5</v>
      </c>
      <c r="BJ31" s="7"/>
      <c r="BK31" s="7"/>
      <c r="BL31" s="7"/>
      <c r="BM31" s="7"/>
      <c r="BN31" s="7"/>
    </row>
    <row r="32" spans="3:38" ht="14.25">
      <c r="C32" s="131" t="s">
        <v>1</v>
      </c>
      <c r="D32" s="131"/>
      <c r="E32" s="4" t="s">
        <v>2</v>
      </c>
      <c r="F32" s="16"/>
      <c r="G32" s="13" t="e">
        <f>ROUNDUP((1.1*F33/F34)*F35*F36*F37*F38,0)</f>
        <v>#DIV/0!</v>
      </c>
      <c r="I32" s="135" t="s">
        <v>3</v>
      </c>
      <c r="J32" s="136"/>
      <c r="K32" s="5">
        <f>K29*K30*K31</f>
        <v>277.5</v>
      </c>
      <c r="O32" s="25" t="s">
        <v>56</v>
      </c>
      <c r="P32" s="5">
        <v>58</v>
      </c>
      <c r="Q32" s="151" t="s">
        <v>75</v>
      </c>
      <c r="R32" s="152"/>
      <c r="S32" s="152"/>
      <c r="T32" s="152"/>
      <c r="U32" s="152"/>
      <c r="V32" s="153"/>
      <c r="W32" s="154" t="s">
        <v>78</v>
      </c>
      <c r="X32" s="155"/>
      <c r="Y32" s="158"/>
      <c r="Z32" s="159"/>
      <c r="AA32" s="159"/>
      <c r="AB32" s="159"/>
      <c r="AC32" s="159"/>
      <c r="AD32" s="159"/>
      <c r="AE32" s="159"/>
      <c r="AF32" s="159"/>
      <c r="AG32" s="159"/>
      <c r="AH32" s="159"/>
      <c r="AI32" s="160"/>
      <c r="AJ32" s="156" t="s">
        <v>79</v>
      </c>
      <c r="AK32" s="156"/>
      <c r="AL32" s="136"/>
    </row>
    <row r="33" spans="1:45" s="7" customFormat="1" ht="15.75" customHeight="1">
      <c r="A33" s="164" t="s">
        <v>83</v>
      </c>
      <c r="C33" s="127" t="s">
        <v>40</v>
      </c>
      <c r="D33" s="127"/>
      <c r="E33" s="1" t="s">
        <v>18</v>
      </c>
      <c r="F33" s="17"/>
      <c r="J33" s="59"/>
      <c r="O33" s="168"/>
      <c r="P33" s="168"/>
      <c r="Q33" s="21"/>
      <c r="R33" s="20"/>
      <c r="S33" s="20"/>
      <c r="T33" s="20"/>
      <c r="U33" s="20"/>
      <c r="V33" s="20"/>
      <c r="W33" s="20"/>
      <c r="X33" s="20"/>
      <c r="Y33" s="20"/>
      <c r="Z33" s="20"/>
      <c r="AA33" s="20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</row>
    <row r="34" spans="1:45" s="7" customFormat="1" ht="14.25">
      <c r="A34" s="164"/>
      <c r="C34" s="127" t="s">
        <v>81</v>
      </c>
      <c r="D34" s="127"/>
      <c r="E34" s="1" t="s">
        <v>42</v>
      </c>
      <c r="F34" s="17"/>
      <c r="J34" s="59"/>
      <c r="O34" s="177" t="s">
        <v>59</v>
      </c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</row>
    <row r="35" spans="1:45" s="7" customFormat="1" ht="14.25">
      <c r="A35" s="164"/>
      <c r="C35" s="127" t="s">
        <v>7</v>
      </c>
      <c r="D35" s="127"/>
      <c r="E35" s="1" t="s">
        <v>6</v>
      </c>
      <c r="F35" s="1">
        <v>1</v>
      </c>
      <c r="J35" s="59"/>
      <c r="O35" s="170" t="s">
        <v>46</v>
      </c>
      <c r="P35" s="161" t="s">
        <v>45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  <row r="36" spans="1:45" s="7" customFormat="1" ht="14.25">
      <c r="A36" s="164"/>
      <c r="C36" s="139" t="s">
        <v>8</v>
      </c>
      <c r="D36" s="139"/>
      <c r="E36" s="11" t="s">
        <v>9</v>
      </c>
      <c r="F36" s="11">
        <f>M3</f>
        <v>1.00133</v>
      </c>
      <c r="J36" s="59"/>
      <c r="O36" s="161"/>
      <c r="P36" s="32">
        <v>1</v>
      </c>
      <c r="Q36" s="32">
        <v>2</v>
      </c>
      <c r="R36" s="32">
        <v>3</v>
      </c>
      <c r="S36" s="32">
        <v>4</v>
      </c>
      <c r="T36" s="32">
        <v>5</v>
      </c>
      <c r="U36" s="32">
        <v>6</v>
      </c>
      <c r="V36" s="32">
        <v>7</v>
      </c>
      <c r="W36" s="32">
        <v>8</v>
      </c>
      <c r="X36" s="32">
        <v>9</v>
      </c>
      <c r="Y36" s="32">
        <v>10</v>
      </c>
      <c r="Z36" s="32">
        <v>11</v>
      </c>
      <c r="AA36" s="32">
        <v>12</v>
      </c>
      <c r="AB36" s="32">
        <v>13</v>
      </c>
      <c r="AC36" s="32">
        <v>14</v>
      </c>
      <c r="AD36" s="32">
        <v>15</v>
      </c>
      <c r="AE36" s="32">
        <v>16</v>
      </c>
      <c r="AF36" s="109">
        <v>17</v>
      </c>
      <c r="AG36" s="109">
        <v>18</v>
      </c>
      <c r="AH36" s="109">
        <v>19</v>
      </c>
      <c r="AI36" s="109">
        <v>20</v>
      </c>
      <c r="AM36" s="9"/>
      <c r="AN36" s="9"/>
      <c r="AR36" s="9"/>
      <c r="AS36" s="9"/>
    </row>
    <row r="37" spans="1:45" s="7" customFormat="1" ht="14.25">
      <c r="A37" s="164"/>
      <c r="C37" s="127" t="s">
        <v>10</v>
      </c>
      <c r="D37" s="127"/>
      <c r="E37" s="1" t="s">
        <v>11</v>
      </c>
      <c r="F37" s="1">
        <f>M13</f>
        <v>1</v>
      </c>
      <c r="J37" s="59"/>
      <c r="O37" s="24" t="s">
        <v>47</v>
      </c>
      <c r="P37" s="5">
        <v>2.4</v>
      </c>
      <c r="Q37" s="5">
        <v>2.4</v>
      </c>
      <c r="R37" s="158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M37" s="9"/>
      <c r="AN37" s="9"/>
      <c r="AR37" s="9"/>
      <c r="AS37" s="9"/>
    </row>
    <row r="38" spans="1:45" s="7" customFormat="1" ht="14.25">
      <c r="A38" s="164"/>
      <c r="C38" s="127" t="s">
        <v>12</v>
      </c>
      <c r="D38" s="127"/>
      <c r="E38" s="1" t="s">
        <v>13</v>
      </c>
      <c r="F38" s="1">
        <f>1.3</f>
        <v>1.3</v>
      </c>
      <c r="J38" s="59"/>
      <c r="O38" s="24" t="s">
        <v>48</v>
      </c>
      <c r="P38" s="5">
        <v>38</v>
      </c>
      <c r="Q38" s="5">
        <v>38</v>
      </c>
      <c r="R38" s="5">
        <v>38</v>
      </c>
      <c r="S38" s="5">
        <v>38</v>
      </c>
      <c r="T38" s="158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60"/>
      <c r="AM38" s="9"/>
      <c r="AN38" s="9"/>
      <c r="AR38" s="9"/>
      <c r="AS38" s="9"/>
    </row>
    <row r="39" spans="1:45" s="7" customFormat="1" ht="14.25">
      <c r="A39" s="164"/>
      <c r="J39" s="59"/>
      <c r="O39" s="24" t="s">
        <v>49</v>
      </c>
      <c r="P39" s="26"/>
      <c r="Q39" s="5">
        <v>65</v>
      </c>
      <c r="R39" s="5">
        <v>65</v>
      </c>
      <c r="S39" s="5">
        <v>65</v>
      </c>
      <c r="T39" s="158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60"/>
      <c r="AR39" s="9"/>
      <c r="AS39" s="9"/>
    </row>
    <row r="40" spans="1:45" s="7" customFormat="1" ht="14.25">
      <c r="A40" s="164"/>
      <c r="J40" s="59"/>
      <c r="O40" s="24" t="s">
        <v>218</v>
      </c>
      <c r="P40" s="102"/>
      <c r="Q40" s="5">
        <v>76</v>
      </c>
      <c r="R40" s="5">
        <v>76</v>
      </c>
      <c r="S40" s="5">
        <v>76</v>
      </c>
      <c r="T40" s="158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60"/>
      <c r="AR40" s="9"/>
      <c r="AS40" s="9"/>
    </row>
    <row r="41" spans="3:45" s="7" customFormat="1" ht="14.25">
      <c r="C41" s="128" t="s">
        <v>44</v>
      </c>
      <c r="D41" s="128"/>
      <c r="E41" s="128"/>
      <c r="F41" s="128"/>
      <c r="G41" s="128"/>
      <c r="J41" s="59"/>
      <c r="O41" s="24" t="s">
        <v>50</v>
      </c>
      <c r="P41" s="26"/>
      <c r="Q41" s="5">
        <v>100</v>
      </c>
      <c r="R41" s="5">
        <v>100</v>
      </c>
      <c r="S41" s="5">
        <v>100</v>
      </c>
      <c r="T41" s="5">
        <v>94</v>
      </c>
      <c r="U41" s="5">
        <v>88</v>
      </c>
      <c r="V41" s="5">
        <v>82</v>
      </c>
      <c r="W41" s="5">
        <v>76</v>
      </c>
      <c r="X41" s="5">
        <v>70</v>
      </c>
      <c r="Y41" s="158"/>
      <c r="Z41" s="159"/>
      <c r="AA41" s="159"/>
      <c r="AB41" s="159"/>
      <c r="AC41" s="159"/>
      <c r="AD41" s="159"/>
      <c r="AE41" s="159"/>
      <c r="AF41" s="159"/>
      <c r="AG41" s="159"/>
      <c r="AH41" s="159"/>
      <c r="AI41" s="160"/>
      <c r="AJ41" s="112" t="s">
        <v>62</v>
      </c>
      <c r="AK41" s="22"/>
      <c r="AL41" s="22"/>
      <c r="AM41" s="30">
        <v>8</v>
      </c>
      <c r="AN41" s="5">
        <f>100-6*(AM41-4)</f>
        <v>76</v>
      </c>
      <c r="AR41" s="9"/>
      <c r="AS41" s="9"/>
    </row>
    <row r="42" spans="3:40" s="7" customFormat="1" ht="14.25">
      <c r="C42" s="139" t="s">
        <v>82</v>
      </c>
      <c r="D42" s="139"/>
      <c r="E42" s="139"/>
      <c r="F42" s="139"/>
      <c r="G42" s="139"/>
      <c r="J42" s="59"/>
      <c r="O42" s="24" t="s">
        <v>51</v>
      </c>
      <c r="P42" s="5">
        <v>78</v>
      </c>
      <c r="Q42" s="5">
        <v>100</v>
      </c>
      <c r="R42" s="5">
        <v>100</v>
      </c>
      <c r="S42" s="5">
        <v>100</v>
      </c>
      <c r="T42" s="5">
        <v>100</v>
      </c>
      <c r="U42" s="5">
        <v>100</v>
      </c>
      <c r="V42" s="158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60"/>
      <c r="AJ42" s="112" t="s">
        <v>65</v>
      </c>
      <c r="AK42" s="22"/>
      <c r="AL42" s="22"/>
      <c r="AM42" s="30"/>
      <c r="AN42" s="5">
        <f>78+12*(AM42-1)</f>
        <v>66</v>
      </c>
    </row>
    <row r="43" spans="10:45" s="7" customFormat="1" ht="14.25">
      <c r="J43" s="59"/>
      <c r="O43" s="24" t="s">
        <v>52</v>
      </c>
      <c r="P43" s="26"/>
      <c r="Q43" s="5">
        <v>150</v>
      </c>
      <c r="R43" s="5">
        <v>150</v>
      </c>
      <c r="S43" s="5">
        <v>150</v>
      </c>
      <c r="T43" s="5">
        <v>137.6</v>
      </c>
      <c r="U43" s="5">
        <v>125.2</v>
      </c>
      <c r="V43" s="5">
        <v>112.8</v>
      </c>
      <c r="W43" s="5">
        <v>100.4</v>
      </c>
      <c r="X43" s="5">
        <v>88</v>
      </c>
      <c r="Y43" s="158"/>
      <c r="Z43" s="159"/>
      <c r="AA43" s="159"/>
      <c r="AB43" s="159"/>
      <c r="AC43" s="159"/>
      <c r="AD43" s="159"/>
      <c r="AE43" s="159"/>
      <c r="AF43" s="159"/>
      <c r="AG43" s="159"/>
      <c r="AH43" s="159"/>
      <c r="AI43" s="160"/>
      <c r="AJ43" s="112" t="s">
        <v>62</v>
      </c>
      <c r="AK43" s="22"/>
      <c r="AL43" s="22"/>
      <c r="AM43" s="30">
        <v>9</v>
      </c>
      <c r="AN43" s="5">
        <f>150-12.4*(AM43-4)</f>
        <v>88</v>
      </c>
      <c r="AR43" s="9"/>
      <c r="AS43" s="9"/>
    </row>
    <row r="44" spans="10:45" s="7" customFormat="1" ht="14.25">
      <c r="J44" s="59"/>
      <c r="O44" s="25" t="s">
        <v>53</v>
      </c>
      <c r="P44" s="26"/>
      <c r="Q44" s="5">
        <v>144</v>
      </c>
      <c r="R44" s="5">
        <v>216</v>
      </c>
      <c r="S44" s="5">
        <v>211.5</v>
      </c>
      <c r="T44" s="5">
        <v>207</v>
      </c>
      <c r="U44" s="5">
        <v>202.5</v>
      </c>
      <c r="V44" s="5">
        <v>198</v>
      </c>
      <c r="W44" s="5">
        <v>193.5</v>
      </c>
      <c r="X44" s="5">
        <v>189</v>
      </c>
      <c r="Y44" s="5">
        <v>184.5</v>
      </c>
      <c r="Z44" s="5">
        <v>180</v>
      </c>
      <c r="AA44" s="5">
        <v>175.5</v>
      </c>
      <c r="AB44" s="5">
        <v>171</v>
      </c>
      <c r="AC44" s="158"/>
      <c r="AD44" s="159"/>
      <c r="AE44" s="159"/>
      <c r="AF44" s="159"/>
      <c r="AG44" s="159"/>
      <c r="AH44" s="159"/>
      <c r="AI44" s="160"/>
      <c r="AJ44" s="112" t="s">
        <v>69</v>
      </c>
      <c r="AK44" s="22"/>
      <c r="AL44" s="22"/>
      <c r="AM44" s="30"/>
      <c r="AN44" s="5">
        <f>144+72*(AM44-2)</f>
        <v>0</v>
      </c>
      <c r="AO44" s="22" t="s">
        <v>70</v>
      </c>
      <c r="AP44" s="22"/>
      <c r="AQ44" s="22"/>
      <c r="AR44" s="30">
        <v>11</v>
      </c>
      <c r="AS44" s="5">
        <f>216-4.5*(AR44-3)</f>
        <v>180</v>
      </c>
    </row>
    <row r="45" spans="10:45" s="7" customFormat="1" ht="14.25">
      <c r="J45" s="59"/>
      <c r="O45" s="25" t="s">
        <v>54</v>
      </c>
      <c r="P45" s="26"/>
      <c r="Q45" s="5">
        <v>216</v>
      </c>
      <c r="R45" s="5">
        <v>216</v>
      </c>
      <c r="S45" s="5">
        <v>216</v>
      </c>
      <c r="T45" s="5">
        <v>216</v>
      </c>
      <c r="U45" s="5">
        <v>216</v>
      </c>
      <c r="V45" s="5">
        <v>216</v>
      </c>
      <c r="W45" s="5">
        <v>216</v>
      </c>
      <c r="X45" s="5">
        <v>216</v>
      </c>
      <c r="Y45" s="5">
        <v>216</v>
      </c>
      <c r="Z45" s="5">
        <v>216</v>
      </c>
      <c r="AA45" s="5">
        <v>216</v>
      </c>
      <c r="AB45" s="5">
        <v>216</v>
      </c>
      <c r="AC45" s="5">
        <v>216</v>
      </c>
      <c r="AD45" s="5">
        <v>216</v>
      </c>
      <c r="AE45" s="158"/>
      <c r="AF45" s="159"/>
      <c r="AG45" s="159"/>
      <c r="AH45" s="159"/>
      <c r="AI45" s="160"/>
      <c r="AJ45" s="135" t="s">
        <v>71</v>
      </c>
      <c r="AK45" s="156"/>
      <c r="AL45" s="136"/>
      <c r="AM45" s="9"/>
      <c r="AN45" s="9"/>
      <c r="AR45" s="9"/>
      <c r="AS45" s="9"/>
    </row>
    <row r="46" spans="10:45" s="7" customFormat="1" ht="14.25">
      <c r="J46" s="59"/>
      <c r="O46" s="25" t="s">
        <v>55</v>
      </c>
      <c r="P46" s="151" t="s">
        <v>72</v>
      </c>
      <c r="Q46" s="153"/>
      <c r="R46" s="5">
        <v>240</v>
      </c>
      <c r="S46" s="5">
        <v>240</v>
      </c>
      <c r="T46" s="5">
        <v>240</v>
      </c>
      <c r="U46" s="5">
        <v>240</v>
      </c>
      <c r="V46" s="5">
        <v>232.9</v>
      </c>
      <c r="W46" s="5">
        <v>225.8</v>
      </c>
      <c r="X46" s="5">
        <v>218.7</v>
      </c>
      <c r="Y46" s="5">
        <v>211.6</v>
      </c>
      <c r="Z46" s="5">
        <v>204.5</v>
      </c>
      <c r="AA46" s="5">
        <v>197.4</v>
      </c>
      <c r="AB46" s="5">
        <v>190.3</v>
      </c>
      <c r="AC46" s="5">
        <v>183.2</v>
      </c>
      <c r="AD46" s="5">
        <v>176.1</v>
      </c>
      <c r="AE46" s="5">
        <v>169</v>
      </c>
      <c r="AF46" s="158"/>
      <c r="AG46" s="159"/>
      <c r="AH46" s="159"/>
      <c r="AI46" s="160"/>
      <c r="AJ46" s="22" t="s">
        <v>73</v>
      </c>
      <c r="AK46" s="22"/>
      <c r="AL46" s="22"/>
      <c r="AM46" s="30">
        <v>16</v>
      </c>
      <c r="AN46" s="5">
        <f>240-7.1*(AM46-6)</f>
        <v>169</v>
      </c>
      <c r="AR46" s="9"/>
      <c r="AS46" s="9"/>
    </row>
    <row r="47" spans="10:45" s="7" customFormat="1" ht="14.25">
      <c r="J47" s="59"/>
      <c r="O47" s="25" t="s">
        <v>220</v>
      </c>
      <c r="P47" s="157"/>
      <c r="Q47" s="157"/>
      <c r="R47" s="5">
        <v>300</v>
      </c>
      <c r="S47" s="5">
        <v>300</v>
      </c>
      <c r="T47" s="5">
        <v>300</v>
      </c>
      <c r="U47" s="5">
        <v>300</v>
      </c>
      <c r="V47" s="5">
        <v>292.5</v>
      </c>
      <c r="W47" s="5">
        <v>285</v>
      </c>
      <c r="X47" s="5">
        <v>277.5</v>
      </c>
      <c r="Y47" s="5">
        <v>270</v>
      </c>
      <c r="Z47" s="5">
        <v>262.5</v>
      </c>
      <c r="AA47" s="5">
        <v>255</v>
      </c>
      <c r="AB47" s="5">
        <v>247.5</v>
      </c>
      <c r="AC47" s="5">
        <v>240</v>
      </c>
      <c r="AD47" s="5">
        <v>232.5</v>
      </c>
      <c r="AE47" s="5">
        <v>225</v>
      </c>
      <c r="AF47" s="5">
        <v>217.5</v>
      </c>
      <c r="AG47" s="5">
        <v>210</v>
      </c>
      <c r="AH47" s="5">
        <v>202.5</v>
      </c>
      <c r="AI47" s="5">
        <v>195</v>
      </c>
      <c r="AJ47" s="135" t="s">
        <v>221</v>
      </c>
      <c r="AK47" s="156"/>
      <c r="AL47" s="136"/>
      <c r="AM47" s="30">
        <v>13</v>
      </c>
      <c r="AN47" s="5">
        <f>300-7.5*(AM47-6)</f>
        <v>247.5</v>
      </c>
      <c r="AR47" s="9"/>
      <c r="AS47" s="9"/>
    </row>
    <row r="48" spans="15:45" s="7" customFormat="1" ht="14.25">
      <c r="O48" s="25" t="s">
        <v>56</v>
      </c>
      <c r="P48" s="5">
        <v>250</v>
      </c>
      <c r="Q48" s="151" t="s">
        <v>75</v>
      </c>
      <c r="R48" s="152"/>
      <c r="S48" s="152"/>
      <c r="T48" s="152"/>
      <c r="U48" s="152"/>
      <c r="V48" s="153"/>
      <c r="W48" s="5">
        <v>155</v>
      </c>
      <c r="X48" s="151" t="s">
        <v>76</v>
      </c>
      <c r="Y48" s="152"/>
      <c r="Z48" s="152"/>
      <c r="AA48" s="152"/>
      <c r="AB48" s="152"/>
      <c r="AC48" s="153"/>
      <c r="AD48" s="154" t="s">
        <v>78</v>
      </c>
      <c r="AE48" s="155"/>
      <c r="AF48" s="161"/>
      <c r="AG48" s="161"/>
      <c r="AH48" s="161"/>
      <c r="AI48" s="161"/>
      <c r="AJ48" s="148" t="s">
        <v>77</v>
      </c>
      <c r="AK48" s="149"/>
      <c r="AL48" s="150"/>
      <c r="AM48" s="9"/>
      <c r="AN48" s="9"/>
      <c r="AR48" s="9"/>
      <c r="AS48" s="9"/>
    </row>
    <row r="49" spans="39:45" s="7" customFormat="1" ht="14.25">
      <c r="AM49" s="9"/>
      <c r="AN49" s="9"/>
      <c r="AR49" s="9"/>
      <c r="AS49" s="9"/>
    </row>
    <row r="50" spans="15:45" s="7" customFormat="1" ht="14.25">
      <c r="O50" s="177" t="s">
        <v>60</v>
      </c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M50" s="9"/>
      <c r="AN50" s="9"/>
      <c r="AR50" s="9"/>
      <c r="AS50" s="9"/>
    </row>
    <row r="51" spans="15:45" s="7" customFormat="1" ht="14.25">
      <c r="O51" s="170" t="s">
        <v>46</v>
      </c>
      <c r="P51" s="161" t="s">
        <v>45</v>
      </c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M51" s="9"/>
      <c r="AN51" s="9"/>
      <c r="AR51" s="9"/>
      <c r="AS51" s="9"/>
    </row>
    <row r="52" spans="15:45" s="7" customFormat="1" ht="14.25">
      <c r="O52" s="161"/>
      <c r="P52" s="23">
        <v>1</v>
      </c>
      <c r="Q52" s="23">
        <v>2</v>
      </c>
      <c r="R52" s="23">
        <v>3</v>
      </c>
      <c r="S52" s="23">
        <v>4</v>
      </c>
      <c r="T52" s="23">
        <v>5</v>
      </c>
      <c r="U52" s="23">
        <v>6</v>
      </c>
      <c r="V52" s="23">
        <v>7</v>
      </c>
      <c r="W52" s="23">
        <v>8</v>
      </c>
      <c r="X52" s="23">
        <v>9</v>
      </c>
      <c r="Y52" s="23">
        <v>10</v>
      </c>
      <c r="Z52" s="23">
        <v>11</v>
      </c>
      <c r="AA52" s="23">
        <v>12</v>
      </c>
      <c r="AB52" s="23">
        <v>13</v>
      </c>
      <c r="AC52" s="23">
        <v>14</v>
      </c>
      <c r="AD52" s="23">
        <v>15</v>
      </c>
      <c r="AE52" s="23">
        <v>16</v>
      </c>
      <c r="AF52" s="109">
        <v>17</v>
      </c>
      <c r="AG52" s="109">
        <v>18</v>
      </c>
      <c r="AH52" s="109">
        <v>19</v>
      </c>
      <c r="AI52" s="109">
        <v>20</v>
      </c>
      <c r="AM52" s="9"/>
      <c r="AN52" s="9"/>
      <c r="AR52" s="9"/>
      <c r="AS52" s="9"/>
    </row>
    <row r="53" spans="15:45" s="7" customFormat="1" ht="14.25">
      <c r="O53" s="24" t="s">
        <v>47</v>
      </c>
      <c r="P53" s="5">
        <v>1.2</v>
      </c>
      <c r="Q53" s="5">
        <v>1.2</v>
      </c>
      <c r="R53" s="158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60"/>
      <c r="AM53" s="9"/>
      <c r="AN53" s="9"/>
      <c r="AR53" s="9"/>
      <c r="AS53" s="9"/>
    </row>
    <row r="54" spans="15:45" s="7" customFormat="1" ht="14.25">
      <c r="O54" s="24" t="s">
        <v>48</v>
      </c>
      <c r="P54" s="5">
        <v>13</v>
      </c>
      <c r="Q54" s="5">
        <v>13</v>
      </c>
      <c r="R54" s="5">
        <v>13</v>
      </c>
      <c r="S54" s="5">
        <v>13</v>
      </c>
      <c r="T54" s="158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60"/>
      <c r="AM54" s="9"/>
      <c r="AN54" s="9"/>
      <c r="AR54" s="9"/>
      <c r="AS54" s="9"/>
    </row>
    <row r="55" spans="15:45" s="7" customFormat="1" ht="14.25">
      <c r="O55" s="24" t="s">
        <v>49</v>
      </c>
      <c r="P55" s="26"/>
      <c r="Q55" s="5">
        <v>18</v>
      </c>
      <c r="R55" s="5">
        <v>18</v>
      </c>
      <c r="S55" s="5">
        <v>18</v>
      </c>
      <c r="T55" s="158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60"/>
      <c r="AM55" s="9"/>
      <c r="AN55" s="9"/>
      <c r="AR55" s="9"/>
      <c r="AS55" s="9"/>
    </row>
    <row r="56" spans="15:35" s="7" customFormat="1" ht="14.25">
      <c r="O56" s="24" t="s">
        <v>218</v>
      </c>
      <c r="P56" s="102"/>
      <c r="Q56" s="5">
        <v>20</v>
      </c>
      <c r="R56" s="5">
        <v>20</v>
      </c>
      <c r="S56" s="5">
        <v>20</v>
      </c>
      <c r="T56" s="158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60"/>
    </row>
    <row r="57" spans="15:45" s="7" customFormat="1" ht="14.25">
      <c r="O57" s="24" t="s">
        <v>50</v>
      </c>
      <c r="P57" s="26"/>
      <c r="Q57" s="5">
        <v>27</v>
      </c>
      <c r="R57" s="5">
        <v>27</v>
      </c>
      <c r="S57" s="5">
        <v>27</v>
      </c>
      <c r="T57" s="158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60"/>
      <c r="AM57" s="9"/>
      <c r="AN57" s="9"/>
      <c r="AR57" s="9"/>
      <c r="AS57" s="9"/>
    </row>
    <row r="58" spans="15:45" s="7" customFormat="1" ht="14.25">
      <c r="O58" s="24" t="s">
        <v>51</v>
      </c>
      <c r="P58" s="5">
        <v>31</v>
      </c>
      <c r="Q58" s="5" t="s">
        <v>89</v>
      </c>
      <c r="R58" s="5" t="s">
        <v>89</v>
      </c>
      <c r="S58" s="5" t="s">
        <v>89</v>
      </c>
      <c r="T58" s="158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60"/>
      <c r="AJ58" s="152" t="s">
        <v>88</v>
      </c>
      <c r="AK58" s="152"/>
      <c r="AL58" s="153"/>
      <c r="AM58" s="30"/>
      <c r="AN58" s="5">
        <f>31-4*(AM58-1)</f>
        <v>35</v>
      </c>
      <c r="AO58" s="22" t="s">
        <v>67</v>
      </c>
      <c r="AP58" s="22"/>
      <c r="AQ58" s="22"/>
      <c r="AR58" s="30"/>
      <c r="AS58" s="5">
        <f>31+9*(AR58-1)</f>
        <v>22</v>
      </c>
    </row>
    <row r="59" spans="15:45" s="7" customFormat="1" ht="14.25">
      <c r="O59" s="24" t="s">
        <v>52</v>
      </c>
      <c r="P59" s="26"/>
      <c r="Q59" s="5">
        <v>40</v>
      </c>
      <c r="R59" s="5">
        <v>40</v>
      </c>
      <c r="S59" s="5">
        <v>40</v>
      </c>
      <c r="T59" s="158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60"/>
      <c r="AM59" s="9"/>
      <c r="AN59" s="9"/>
      <c r="AR59" s="9"/>
      <c r="AS59" s="9"/>
    </row>
    <row r="60" spans="15:45" s="7" customFormat="1" ht="14.25">
      <c r="O60" s="25" t="s">
        <v>53</v>
      </c>
      <c r="P60" s="26"/>
      <c r="Q60" s="5">
        <v>54</v>
      </c>
      <c r="R60" s="5">
        <v>54</v>
      </c>
      <c r="S60" s="5">
        <v>54</v>
      </c>
      <c r="T60" s="5">
        <v>54</v>
      </c>
      <c r="U60" s="5">
        <v>54</v>
      </c>
      <c r="V60" s="5">
        <v>54</v>
      </c>
      <c r="W60" s="5">
        <v>54</v>
      </c>
      <c r="X60" s="5">
        <v>54</v>
      </c>
      <c r="Y60" s="5">
        <v>54</v>
      </c>
      <c r="Z60" s="5">
        <v>54</v>
      </c>
      <c r="AA60" s="5">
        <v>54</v>
      </c>
      <c r="AB60" s="5">
        <v>54</v>
      </c>
      <c r="AC60" s="158"/>
      <c r="AD60" s="159"/>
      <c r="AE60" s="159"/>
      <c r="AF60" s="159"/>
      <c r="AG60" s="159"/>
      <c r="AH60" s="159"/>
      <c r="AI60" s="160"/>
      <c r="AM60" s="9"/>
      <c r="AN60" s="9"/>
      <c r="AR60" s="9"/>
      <c r="AS60" s="9"/>
    </row>
    <row r="61" spans="15:45" s="7" customFormat="1" ht="14.25">
      <c r="O61" s="25" t="s">
        <v>54</v>
      </c>
      <c r="P61" s="5">
        <v>75</v>
      </c>
      <c r="Q61" s="5">
        <v>75</v>
      </c>
      <c r="R61" s="5">
        <v>75</v>
      </c>
      <c r="S61" s="5">
        <v>75</v>
      </c>
      <c r="T61" s="158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60"/>
      <c r="AJ61" s="156" t="s">
        <v>80</v>
      </c>
      <c r="AK61" s="156"/>
      <c r="AL61" s="136"/>
      <c r="AM61" s="9"/>
      <c r="AN61" s="9"/>
      <c r="AR61" s="9"/>
      <c r="AS61" s="9"/>
    </row>
    <row r="62" spans="15:45" s="7" customFormat="1" ht="14.25">
      <c r="O62" s="25" t="s">
        <v>55</v>
      </c>
      <c r="P62" s="151" t="s">
        <v>72</v>
      </c>
      <c r="Q62" s="153"/>
      <c r="R62" s="5">
        <v>60</v>
      </c>
      <c r="S62" s="5">
        <v>60</v>
      </c>
      <c r="T62" s="5">
        <v>60</v>
      </c>
      <c r="U62" s="5">
        <v>60</v>
      </c>
      <c r="V62" s="5">
        <v>60</v>
      </c>
      <c r="W62" s="5">
        <v>60</v>
      </c>
      <c r="X62" s="5">
        <v>60</v>
      </c>
      <c r="Y62" s="5">
        <v>60</v>
      </c>
      <c r="Z62" s="5">
        <v>60</v>
      </c>
      <c r="AA62" s="5">
        <v>60</v>
      </c>
      <c r="AB62" s="5">
        <v>60</v>
      </c>
      <c r="AC62" s="5">
        <v>60</v>
      </c>
      <c r="AD62" s="5">
        <v>60</v>
      </c>
      <c r="AE62" s="5">
        <v>60</v>
      </c>
      <c r="AF62" s="158"/>
      <c r="AG62" s="159"/>
      <c r="AH62" s="159"/>
      <c r="AI62" s="160"/>
      <c r="AM62" s="9"/>
      <c r="AN62" s="9"/>
      <c r="AR62" s="9"/>
      <c r="AS62" s="9"/>
    </row>
    <row r="63" spans="15:45" s="7" customFormat="1" ht="14.25" customHeight="1">
      <c r="O63" s="25" t="s">
        <v>220</v>
      </c>
      <c r="P63" s="158"/>
      <c r="Q63" s="160"/>
      <c r="R63" s="5">
        <v>96</v>
      </c>
      <c r="S63" s="5">
        <v>96</v>
      </c>
      <c r="T63" s="5">
        <v>96</v>
      </c>
      <c r="U63" s="5">
        <v>96</v>
      </c>
      <c r="V63" s="5">
        <v>91</v>
      </c>
      <c r="W63" s="5">
        <v>86</v>
      </c>
      <c r="X63" s="5">
        <v>81</v>
      </c>
      <c r="Y63" s="5">
        <v>76</v>
      </c>
      <c r="Z63" s="5">
        <v>71</v>
      </c>
      <c r="AA63" s="5">
        <v>66</v>
      </c>
      <c r="AB63" s="5">
        <v>61</v>
      </c>
      <c r="AC63" s="5">
        <v>57</v>
      </c>
      <c r="AD63" s="5">
        <v>52</v>
      </c>
      <c r="AE63" s="5">
        <v>47</v>
      </c>
      <c r="AF63" s="5">
        <v>42</v>
      </c>
      <c r="AG63" s="5">
        <v>37</v>
      </c>
      <c r="AH63" s="5">
        <v>32</v>
      </c>
      <c r="AI63" s="5">
        <v>27</v>
      </c>
      <c r="AJ63" s="135" t="s">
        <v>221</v>
      </c>
      <c r="AK63" s="156"/>
      <c r="AL63" s="136"/>
      <c r="AM63" s="30">
        <v>14</v>
      </c>
      <c r="AN63" s="5">
        <f>ROUND(96-4.93*(AM63-6),0)</f>
        <v>57</v>
      </c>
      <c r="AR63" s="9"/>
      <c r="AS63" s="9"/>
    </row>
    <row r="64" spans="15:45" s="7" customFormat="1" ht="13.5" customHeight="1">
      <c r="O64" s="25" t="s">
        <v>56</v>
      </c>
      <c r="P64" s="158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60"/>
      <c r="AM64" s="9"/>
      <c r="AN64" s="9"/>
      <c r="AR64" s="9"/>
      <c r="AS64" s="9"/>
    </row>
    <row r="65" spans="39:45" s="7" customFormat="1" ht="28.5" customHeight="1">
      <c r="AM65" s="9"/>
      <c r="AN65" s="9"/>
      <c r="AR65" s="9"/>
      <c r="AS65" s="9"/>
    </row>
    <row r="66" spans="15:45" s="7" customFormat="1" ht="14.25"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08"/>
      <c r="AG66" s="108"/>
      <c r="AH66" s="108"/>
      <c r="AI66" s="108"/>
      <c r="AM66" s="9"/>
      <c r="AN66" s="9"/>
      <c r="AR66" s="9"/>
      <c r="AS66" s="9"/>
    </row>
    <row r="67" spans="15:45" s="7" customFormat="1" ht="14.25" customHeight="1"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08"/>
      <c r="AG67" s="108"/>
      <c r="AH67" s="108"/>
      <c r="AI67" s="108"/>
      <c r="AM67" s="9"/>
      <c r="AN67" s="9"/>
      <c r="AR67" s="9"/>
      <c r="AS67" s="9"/>
    </row>
    <row r="68" spans="15:45" s="7" customFormat="1" ht="35.25" customHeight="1"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08"/>
      <c r="AG68" s="108"/>
      <c r="AH68" s="108"/>
      <c r="AI68" s="108"/>
      <c r="AM68" s="9"/>
      <c r="AN68" s="9"/>
      <c r="AR68" s="9"/>
      <c r="AS68" s="9"/>
    </row>
    <row r="69" spans="15:45" s="7" customFormat="1" ht="14.25"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108"/>
      <c r="AG69" s="108"/>
      <c r="AH69" s="108"/>
      <c r="AI69" s="108"/>
      <c r="AM69" s="9"/>
      <c r="AN69" s="9"/>
      <c r="AR69" s="9"/>
      <c r="AS69" s="9"/>
    </row>
    <row r="70" spans="15:45" s="7" customFormat="1" ht="14.25"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08"/>
      <c r="AG70" s="108"/>
      <c r="AH70" s="108"/>
      <c r="AI70" s="108"/>
      <c r="AM70" s="9"/>
      <c r="AN70" s="9"/>
      <c r="AR70" s="9"/>
      <c r="AS70" s="9"/>
    </row>
    <row r="71" spans="15:45" s="7" customFormat="1" ht="14.25"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08"/>
      <c r="AG71" s="108"/>
      <c r="AH71" s="108"/>
      <c r="AI71" s="108"/>
      <c r="AM71" s="9"/>
      <c r="AN71" s="9"/>
      <c r="AR71" s="9"/>
      <c r="AS71" s="9"/>
    </row>
    <row r="72" spans="15:45" s="7" customFormat="1" ht="14.25"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108"/>
      <c r="AG72" s="108"/>
      <c r="AH72" s="108"/>
      <c r="AI72" s="108"/>
      <c r="AM72" s="9"/>
      <c r="AN72" s="9"/>
      <c r="AR72" s="9"/>
      <c r="AS72" s="9"/>
    </row>
    <row r="73" spans="15:45" s="7" customFormat="1" ht="14.25"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07"/>
      <c r="AG73" s="107"/>
      <c r="AH73" s="107"/>
      <c r="AI73" s="107"/>
      <c r="AM73" s="9"/>
      <c r="AN73" s="9"/>
      <c r="AR73" s="9"/>
      <c r="AS73" s="9"/>
    </row>
    <row r="74" spans="15:45" s="7" customFormat="1" ht="14.25"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108"/>
      <c r="AG74" s="108"/>
      <c r="AH74" s="108"/>
      <c r="AI74" s="108"/>
      <c r="AM74" s="9"/>
      <c r="AN74" s="9"/>
      <c r="AR74" s="9"/>
      <c r="AS74" s="9"/>
    </row>
    <row r="75" spans="15:45" s="7" customFormat="1" ht="14.25"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M75" s="9"/>
      <c r="AN75" s="9"/>
      <c r="AR75" s="9"/>
      <c r="AS75" s="9"/>
    </row>
    <row r="76" spans="15:45" s="7" customFormat="1" ht="14.25"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M76" s="9"/>
      <c r="AN76" s="9"/>
      <c r="AR76" s="9"/>
      <c r="AS76" s="9"/>
    </row>
    <row r="77" spans="15:45" s="7" customFormat="1" ht="14.25"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M77" s="9"/>
      <c r="AN77" s="9"/>
      <c r="AR77" s="9"/>
      <c r="AS77" s="9"/>
    </row>
    <row r="78" spans="39:45" s="7" customFormat="1" ht="14.25">
      <c r="AM78" s="9"/>
      <c r="AN78" s="9"/>
      <c r="AR78" s="9"/>
      <c r="AS78" s="9"/>
    </row>
    <row r="79" spans="39:45" s="7" customFormat="1" ht="14.25">
      <c r="AM79" s="9"/>
      <c r="AN79" s="9"/>
      <c r="AR79" s="9"/>
      <c r="AS79" s="9"/>
    </row>
    <row r="80" spans="39:45" s="7" customFormat="1" ht="14.25">
      <c r="AM80" s="9"/>
      <c r="AN80" s="9"/>
      <c r="AR80" s="9"/>
      <c r="AS80" s="9"/>
    </row>
    <row r="81" spans="39:45" s="7" customFormat="1" ht="14.25">
      <c r="AM81" s="9"/>
      <c r="AN81" s="9"/>
      <c r="AR81" s="9"/>
      <c r="AS81" s="9"/>
    </row>
    <row r="82" spans="39:45" s="7" customFormat="1" ht="14.25">
      <c r="AM82" s="9"/>
      <c r="AN82" s="9"/>
      <c r="AR82" s="9"/>
      <c r="AS82" s="9"/>
    </row>
    <row r="83" spans="39:45" s="7" customFormat="1" ht="14.25">
      <c r="AM83" s="9"/>
      <c r="AN83" s="9"/>
      <c r="AR83" s="9"/>
      <c r="AS83" s="9"/>
    </row>
    <row r="84" spans="39:45" s="7" customFormat="1" ht="14.25">
      <c r="AM84" s="9"/>
      <c r="AN84" s="9"/>
      <c r="AR84" s="9"/>
      <c r="AS84" s="9"/>
    </row>
    <row r="85" spans="39:45" s="7" customFormat="1" ht="14.25">
      <c r="AM85" s="9"/>
      <c r="AN85" s="9"/>
      <c r="AR85" s="9"/>
      <c r="AS85" s="9"/>
    </row>
    <row r="86" spans="39:45" s="7" customFormat="1" ht="14.25">
      <c r="AM86" s="9"/>
      <c r="AN86" s="9"/>
      <c r="AR86" s="9"/>
      <c r="AS86" s="9"/>
    </row>
    <row r="87" spans="39:45" s="7" customFormat="1" ht="14.25">
      <c r="AM87" s="9"/>
      <c r="AN87" s="9"/>
      <c r="AR87" s="9"/>
      <c r="AS87" s="9"/>
    </row>
    <row r="88" spans="39:45" s="7" customFormat="1" ht="14.25">
      <c r="AM88" s="9"/>
      <c r="AN88" s="9"/>
      <c r="AR88" s="9"/>
      <c r="AS88" s="9"/>
    </row>
    <row r="89" spans="39:45" s="7" customFormat="1" ht="14.25">
      <c r="AM89" s="9"/>
      <c r="AN89" s="9"/>
      <c r="AR89" s="9"/>
      <c r="AS89" s="9"/>
    </row>
    <row r="90" spans="39:45" s="7" customFormat="1" ht="14.25">
      <c r="AM90" s="9"/>
      <c r="AN90" s="9"/>
      <c r="AR90" s="9"/>
      <c r="AS90" s="9"/>
    </row>
    <row r="91" spans="39:45" s="7" customFormat="1" ht="14.25">
      <c r="AM91" s="9"/>
      <c r="AN91" s="9"/>
      <c r="AR91" s="9"/>
      <c r="AS91" s="9"/>
    </row>
    <row r="92" spans="39:45" s="7" customFormat="1" ht="14.25">
      <c r="AM92" s="9"/>
      <c r="AN92" s="9"/>
      <c r="AR92" s="9"/>
      <c r="AS92" s="9"/>
    </row>
    <row r="93" spans="39:45" s="7" customFormat="1" ht="14.25">
      <c r="AM93" s="9"/>
      <c r="AN93" s="9"/>
      <c r="AR93" s="9"/>
      <c r="AS93" s="9"/>
    </row>
    <row r="94" spans="39:45" s="7" customFormat="1" ht="14.25">
      <c r="AM94" s="9"/>
      <c r="AN94" s="9"/>
      <c r="AR94" s="9"/>
      <c r="AS94" s="9"/>
    </row>
    <row r="95" spans="39:45" s="7" customFormat="1" ht="14.25">
      <c r="AM95" s="9"/>
      <c r="AN95" s="9"/>
      <c r="AR95" s="9"/>
      <c r="AS95" s="9"/>
    </row>
    <row r="96" spans="39:45" s="7" customFormat="1" ht="14.25">
      <c r="AM96" s="9"/>
      <c r="AN96" s="9"/>
      <c r="AR96" s="9"/>
      <c r="AS96" s="9"/>
    </row>
    <row r="97" spans="39:45" s="7" customFormat="1" ht="14.25">
      <c r="AM97" s="9"/>
      <c r="AN97" s="9"/>
      <c r="AR97" s="9"/>
      <c r="AS97" s="9"/>
    </row>
    <row r="98" spans="39:45" s="7" customFormat="1" ht="14.25">
      <c r="AM98" s="9"/>
      <c r="AN98" s="9"/>
      <c r="AR98" s="9"/>
      <c r="AS98" s="9"/>
    </row>
    <row r="99" spans="39:45" s="7" customFormat="1" ht="14.25">
      <c r="AM99" s="9"/>
      <c r="AN99" s="9"/>
      <c r="AR99" s="9"/>
      <c r="AS99" s="9"/>
    </row>
    <row r="100" spans="39:45" s="7" customFormat="1" ht="14.25">
      <c r="AM100" s="9"/>
      <c r="AN100" s="9"/>
      <c r="AR100" s="9"/>
      <c r="AS100" s="9"/>
    </row>
    <row r="101" spans="39:45" s="7" customFormat="1" ht="14.25">
      <c r="AM101" s="9"/>
      <c r="AN101" s="9"/>
      <c r="AR101" s="9"/>
      <c r="AS101" s="9"/>
    </row>
    <row r="102" spans="39:45" s="7" customFormat="1" ht="14.25">
      <c r="AM102" s="9"/>
      <c r="AN102" s="9"/>
      <c r="AR102" s="9"/>
      <c r="AS102" s="9"/>
    </row>
    <row r="103" spans="39:45" s="7" customFormat="1" ht="14.25">
      <c r="AM103" s="9"/>
      <c r="AN103" s="9"/>
      <c r="AR103" s="9"/>
      <c r="AS103" s="9"/>
    </row>
    <row r="104" spans="39:45" s="7" customFormat="1" ht="14.25">
      <c r="AM104" s="9"/>
      <c r="AN104" s="9"/>
      <c r="AR104" s="9"/>
      <c r="AS104" s="9"/>
    </row>
    <row r="105" spans="39:45" s="7" customFormat="1" ht="14.25">
      <c r="AM105" s="9"/>
      <c r="AN105" s="9"/>
      <c r="AR105" s="9"/>
      <c r="AS105" s="9"/>
    </row>
    <row r="106" spans="39:45" s="7" customFormat="1" ht="14.25">
      <c r="AM106" s="9"/>
      <c r="AN106" s="9"/>
      <c r="AR106" s="9"/>
      <c r="AS106" s="9"/>
    </row>
    <row r="107" spans="39:45" s="7" customFormat="1" ht="14.25">
      <c r="AM107" s="9"/>
      <c r="AN107" s="9"/>
      <c r="AR107" s="9"/>
      <c r="AS107" s="9"/>
    </row>
    <row r="108" spans="39:45" s="7" customFormat="1" ht="14.25">
      <c r="AM108" s="9"/>
      <c r="AN108" s="9"/>
      <c r="AR108" s="9"/>
      <c r="AS108" s="9"/>
    </row>
    <row r="109" spans="39:45" s="7" customFormat="1" ht="14.25">
      <c r="AM109" s="9"/>
      <c r="AN109" s="9"/>
      <c r="AR109" s="9"/>
      <c r="AS109" s="9"/>
    </row>
    <row r="110" spans="39:45" s="7" customFormat="1" ht="14.25">
      <c r="AM110" s="9"/>
      <c r="AN110" s="9"/>
      <c r="AR110" s="9"/>
      <c r="AS110" s="9"/>
    </row>
    <row r="111" spans="39:45" s="7" customFormat="1" ht="14.25">
      <c r="AM111" s="9"/>
      <c r="AN111" s="9"/>
      <c r="AR111" s="9"/>
      <c r="AS111" s="9"/>
    </row>
    <row r="112" spans="39:45" s="7" customFormat="1" ht="14.25">
      <c r="AM112" s="9"/>
      <c r="AN112" s="9"/>
      <c r="AR112" s="9"/>
      <c r="AS112" s="9"/>
    </row>
    <row r="113" spans="39:45" s="7" customFormat="1" ht="14.25">
      <c r="AM113" s="9"/>
      <c r="AN113" s="9"/>
      <c r="AR113" s="9"/>
      <c r="AS113" s="9"/>
    </row>
    <row r="114" spans="39:45" s="7" customFormat="1" ht="14.25">
      <c r="AM114" s="9"/>
      <c r="AN114" s="9"/>
      <c r="AR114" s="9"/>
      <c r="AS114" s="9"/>
    </row>
    <row r="115" spans="39:45" s="7" customFormat="1" ht="14.25">
      <c r="AM115" s="9"/>
      <c r="AN115" s="9"/>
      <c r="AR115" s="9"/>
      <c r="AS115" s="9"/>
    </row>
    <row r="116" spans="39:45" s="7" customFormat="1" ht="14.25">
      <c r="AM116" s="9"/>
      <c r="AN116" s="9"/>
      <c r="AR116" s="9"/>
      <c r="AS116" s="9"/>
    </row>
    <row r="117" spans="39:45" s="7" customFormat="1" ht="14.25">
      <c r="AM117" s="9"/>
      <c r="AN117" s="9"/>
      <c r="AR117" s="9"/>
      <c r="AS117" s="9"/>
    </row>
    <row r="118" spans="39:45" s="7" customFormat="1" ht="14.25">
      <c r="AM118" s="9"/>
      <c r="AN118" s="9"/>
      <c r="AR118" s="9"/>
      <c r="AS118" s="9"/>
    </row>
    <row r="119" spans="39:45" s="7" customFormat="1" ht="14.25">
      <c r="AM119" s="9"/>
      <c r="AN119" s="9"/>
      <c r="AR119" s="9"/>
      <c r="AS119" s="9"/>
    </row>
    <row r="120" spans="39:45" s="7" customFormat="1" ht="14.25">
      <c r="AM120" s="9"/>
      <c r="AN120" s="9"/>
      <c r="AR120" s="9"/>
      <c r="AS120" s="9"/>
    </row>
    <row r="121" spans="39:45" s="7" customFormat="1" ht="14.25">
      <c r="AM121" s="9"/>
      <c r="AN121" s="9"/>
      <c r="AR121" s="9"/>
      <c r="AS121" s="9"/>
    </row>
    <row r="122" spans="39:45" s="7" customFormat="1" ht="14.25">
      <c r="AM122" s="9"/>
      <c r="AN122" s="9"/>
      <c r="AR122" s="9"/>
      <c r="AS122" s="9"/>
    </row>
    <row r="123" spans="39:45" s="7" customFormat="1" ht="14.25">
      <c r="AM123" s="9"/>
      <c r="AN123" s="9"/>
      <c r="AR123" s="9"/>
      <c r="AS123" s="9"/>
    </row>
    <row r="124" spans="39:45" s="7" customFormat="1" ht="14.25">
      <c r="AM124" s="9"/>
      <c r="AN124" s="9"/>
      <c r="AR124" s="9"/>
      <c r="AS124" s="9"/>
    </row>
    <row r="125" spans="39:45" s="7" customFormat="1" ht="14.25">
      <c r="AM125" s="9"/>
      <c r="AN125" s="9"/>
      <c r="AR125" s="9"/>
      <c r="AS125" s="9"/>
    </row>
    <row r="126" spans="39:45" s="7" customFormat="1" ht="14.25">
      <c r="AM126" s="9"/>
      <c r="AN126" s="9"/>
      <c r="AR126" s="9"/>
      <c r="AS126" s="9"/>
    </row>
    <row r="127" spans="39:45" s="7" customFormat="1" ht="14.25">
      <c r="AM127" s="9"/>
      <c r="AN127" s="9"/>
      <c r="AR127" s="9"/>
      <c r="AS127" s="9"/>
    </row>
    <row r="128" spans="39:45" s="7" customFormat="1" ht="14.25">
      <c r="AM128" s="9"/>
      <c r="AN128" s="9"/>
      <c r="AR128" s="9"/>
      <c r="AS128" s="9"/>
    </row>
    <row r="129" spans="39:45" s="7" customFormat="1" ht="14.25">
      <c r="AM129" s="9"/>
      <c r="AN129" s="9"/>
      <c r="AR129" s="9"/>
      <c r="AS129" s="9"/>
    </row>
    <row r="130" spans="39:45" s="7" customFormat="1" ht="14.25">
      <c r="AM130" s="9"/>
      <c r="AN130" s="9"/>
      <c r="AR130" s="9"/>
      <c r="AS130" s="9"/>
    </row>
    <row r="131" spans="39:45" s="7" customFormat="1" ht="14.25">
      <c r="AM131" s="9"/>
      <c r="AN131" s="9"/>
      <c r="AR131" s="9"/>
      <c r="AS131" s="9"/>
    </row>
    <row r="132" spans="39:45" s="7" customFormat="1" ht="14.25">
      <c r="AM132" s="9"/>
      <c r="AN132" s="9"/>
      <c r="AR132" s="9"/>
      <c r="AS132" s="9"/>
    </row>
    <row r="133" spans="39:45" s="7" customFormat="1" ht="14.25">
      <c r="AM133" s="9"/>
      <c r="AN133" s="9"/>
      <c r="AR133" s="9"/>
      <c r="AS133" s="9"/>
    </row>
    <row r="134" spans="39:45" s="7" customFormat="1" ht="14.25">
      <c r="AM134" s="9"/>
      <c r="AN134" s="9"/>
      <c r="AR134" s="9"/>
      <c r="AS134" s="9"/>
    </row>
    <row r="135" spans="39:45" s="7" customFormat="1" ht="14.25">
      <c r="AM135" s="9"/>
      <c r="AN135" s="9"/>
      <c r="AR135" s="9"/>
      <c r="AS135" s="9"/>
    </row>
    <row r="136" spans="39:45" s="7" customFormat="1" ht="14.25">
      <c r="AM136" s="9"/>
      <c r="AN136" s="9"/>
      <c r="AR136" s="9"/>
      <c r="AS136" s="9"/>
    </row>
    <row r="137" spans="39:45" s="7" customFormat="1" ht="14.25">
      <c r="AM137" s="9"/>
      <c r="AN137" s="9"/>
      <c r="AR137" s="9"/>
      <c r="AS137" s="9"/>
    </row>
    <row r="138" spans="39:45" s="7" customFormat="1" ht="14.25">
      <c r="AM138" s="9"/>
      <c r="AN138" s="9"/>
      <c r="AR138" s="9"/>
      <c r="AS138" s="9"/>
    </row>
    <row r="139" spans="39:45" s="7" customFormat="1" ht="14.25">
      <c r="AM139" s="9"/>
      <c r="AN139" s="9"/>
      <c r="AR139" s="9"/>
      <c r="AS139" s="9"/>
    </row>
    <row r="140" spans="39:45" s="7" customFormat="1" ht="14.25">
      <c r="AM140" s="9"/>
      <c r="AN140" s="9"/>
      <c r="AR140" s="9"/>
      <c r="AS140" s="9"/>
    </row>
    <row r="141" spans="39:45" s="7" customFormat="1" ht="14.25">
      <c r="AM141" s="9"/>
      <c r="AN141" s="9"/>
      <c r="AR141" s="9"/>
      <c r="AS141" s="9"/>
    </row>
    <row r="142" spans="39:45" s="7" customFormat="1" ht="14.25">
      <c r="AM142" s="9"/>
      <c r="AN142" s="9"/>
      <c r="AR142" s="9"/>
      <c r="AS142" s="9"/>
    </row>
    <row r="143" spans="39:45" s="7" customFormat="1" ht="14.25">
      <c r="AM143" s="9"/>
      <c r="AN143" s="9"/>
      <c r="AR143" s="9"/>
      <c r="AS143" s="9"/>
    </row>
    <row r="144" spans="39:45" s="7" customFormat="1" ht="14.25">
      <c r="AM144" s="9"/>
      <c r="AN144" s="9"/>
      <c r="AR144" s="9"/>
      <c r="AS144" s="9"/>
    </row>
    <row r="145" spans="39:45" s="7" customFormat="1" ht="14.25">
      <c r="AM145" s="9"/>
      <c r="AN145" s="9"/>
      <c r="AR145" s="9"/>
      <c r="AS145" s="9"/>
    </row>
    <row r="146" spans="39:45" s="7" customFormat="1" ht="14.25">
      <c r="AM146" s="9"/>
      <c r="AN146" s="9"/>
      <c r="AR146" s="9"/>
      <c r="AS146" s="9"/>
    </row>
    <row r="147" spans="39:45" s="7" customFormat="1" ht="14.25">
      <c r="AM147" s="9"/>
      <c r="AN147" s="9"/>
      <c r="AR147" s="9"/>
      <c r="AS147" s="9"/>
    </row>
    <row r="148" spans="39:45" s="7" customFormat="1" ht="14.25">
      <c r="AM148" s="9"/>
      <c r="AN148" s="9"/>
      <c r="AR148" s="9"/>
      <c r="AS148" s="9"/>
    </row>
    <row r="149" spans="39:45" s="7" customFormat="1" ht="14.25">
      <c r="AM149" s="9"/>
      <c r="AN149" s="9"/>
      <c r="AR149" s="9"/>
      <c r="AS149" s="9"/>
    </row>
    <row r="150" spans="39:45" s="7" customFormat="1" ht="14.25">
      <c r="AM150" s="9"/>
      <c r="AN150" s="9"/>
      <c r="AR150" s="9"/>
      <c r="AS150" s="9"/>
    </row>
    <row r="151" spans="39:45" s="7" customFormat="1" ht="14.25">
      <c r="AM151" s="9"/>
      <c r="AN151" s="9"/>
      <c r="AR151" s="9"/>
      <c r="AS151" s="9"/>
    </row>
    <row r="152" spans="39:45" s="7" customFormat="1" ht="14.25">
      <c r="AM152" s="9"/>
      <c r="AN152" s="9"/>
      <c r="AR152" s="9"/>
      <c r="AS152" s="9"/>
    </row>
    <row r="153" spans="39:45" s="7" customFormat="1" ht="14.25">
      <c r="AM153" s="9"/>
      <c r="AN153" s="9"/>
      <c r="AR153" s="9"/>
      <c r="AS153" s="9"/>
    </row>
    <row r="154" spans="39:45" s="7" customFormat="1" ht="14.25">
      <c r="AM154" s="9"/>
      <c r="AN154" s="9"/>
      <c r="AR154" s="9"/>
      <c r="AS154" s="9"/>
    </row>
    <row r="155" spans="39:45" s="7" customFormat="1" ht="14.25">
      <c r="AM155" s="9"/>
      <c r="AN155" s="9"/>
      <c r="AR155" s="9"/>
      <c r="AS155" s="9"/>
    </row>
    <row r="156" spans="39:45" s="7" customFormat="1" ht="14.25">
      <c r="AM156" s="9"/>
      <c r="AN156" s="9"/>
      <c r="AR156" s="9"/>
      <c r="AS156" s="9"/>
    </row>
    <row r="157" spans="39:45" s="7" customFormat="1" ht="14.25">
      <c r="AM157" s="9"/>
      <c r="AN157" s="9"/>
      <c r="AR157" s="9"/>
      <c r="AS157" s="9"/>
    </row>
    <row r="158" spans="39:45" s="7" customFormat="1" ht="14.25">
      <c r="AM158" s="9"/>
      <c r="AN158" s="9"/>
      <c r="AR158" s="9"/>
      <c r="AS158" s="9"/>
    </row>
    <row r="159" spans="39:45" s="7" customFormat="1" ht="14.25">
      <c r="AM159" s="9"/>
      <c r="AN159" s="9"/>
      <c r="AR159" s="9"/>
      <c r="AS159" s="9"/>
    </row>
    <row r="160" spans="39:45" s="7" customFormat="1" ht="14.25">
      <c r="AM160" s="9"/>
      <c r="AN160" s="9"/>
      <c r="AR160" s="9"/>
      <c r="AS160" s="9"/>
    </row>
    <row r="161" spans="39:45" s="7" customFormat="1" ht="14.25">
      <c r="AM161" s="9"/>
      <c r="AN161" s="9"/>
      <c r="AR161" s="9"/>
      <c r="AS161" s="9"/>
    </row>
    <row r="162" spans="39:45" s="7" customFormat="1" ht="14.25">
      <c r="AM162" s="9"/>
      <c r="AN162" s="9"/>
      <c r="AR162" s="9"/>
      <c r="AS162" s="9"/>
    </row>
    <row r="163" spans="39:45" s="7" customFormat="1" ht="14.25">
      <c r="AM163" s="9"/>
      <c r="AN163" s="9"/>
      <c r="AR163" s="9"/>
      <c r="AS163" s="9"/>
    </row>
    <row r="164" spans="39:45" s="7" customFormat="1" ht="14.25">
      <c r="AM164" s="9"/>
      <c r="AN164" s="9"/>
      <c r="AR164" s="9"/>
      <c r="AS164" s="9"/>
    </row>
    <row r="165" spans="39:45" s="7" customFormat="1" ht="14.25">
      <c r="AM165" s="9"/>
      <c r="AN165" s="9"/>
      <c r="AR165" s="9"/>
      <c r="AS165" s="9"/>
    </row>
    <row r="166" spans="39:45" s="7" customFormat="1" ht="14.25">
      <c r="AM166" s="9"/>
      <c r="AN166" s="9"/>
      <c r="AR166" s="9"/>
      <c r="AS166" s="9"/>
    </row>
    <row r="167" spans="39:45" s="7" customFormat="1" ht="14.25">
      <c r="AM167" s="9"/>
      <c r="AN167" s="9"/>
      <c r="AR167" s="9"/>
      <c r="AS167" s="9"/>
    </row>
    <row r="168" spans="39:45" s="7" customFormat="1" ht="14.25">
      <c r="AM168" s="9"/>
      <c r="AN168" s="9"/>
      <c r="AR168" s="9"/>
      <c r="AS168" s="9"/>
    </row>
    <row r="169" spans="39:45" s="7" customFormat="1" ht="14.25">
      <c r="AM169" s="9"/>
      <c r="AN169" s="9"/>
      <c r="AR169" s="9"/>
      <c r="AS169" s="9"/>
    </row>
    <row r="170" spans="39:45" s="7" customFormat="1" ht="14.25">
      <c r="AM170" s="9"/>
      <c r="AN170" s="9"/>
      <c r="AR170" s="9"/>
      <c r="AS170" s="9"/>
    </row>
    <row r="171" spans="39:45" s="7" customFormat="1" ht="14.25">
      <c r="AM171" s="9"/>
      <c r="AN171" s="9"/>
      <c r="AR171" s="9"/>
      <c r="AS171" s="9"/>
    </row>
    <row r="172" spans="39:45" s="7" customFormat="1" ht="14.25">
      <c r="AM172" s="9"/>
      <c r="AN172" s="9"/>
      <c r="AR172" s="9"/>
      <c r="AS172" s="9"/>
    </row>
    <row r="173" spans="39:45" s="7" customFormat="1" ht="14.25">
      <c r="AM173" s="9"/>
      <c r="AN173" s="9"/>
      <c r="AR173" s="9"/>
      <c r="AS173" s="9"/>
    </row>
    <row r="174" spans="39:45" s="7" customFormat="1" ht="14.25">
      <c r="AM174" s="9"/>
      <c r="AN174" s="9"/>
      <c r="AR174" s="9"/>
      <c r="AS174" s="9"/>
    </row>
    <row r="175" spans="39:45" s="7" customFormat="1" ht="14.25">
      <c r="AM175" s="9"/>
      <c r="AN175" s="9"/>
      <c r="AR175" s="9"/>
      <c r="AS175" s="9"/>
    </row>
    <row r="176" spans="39:45" s="7" customFormat="1" ht="14.25">
      <c r="AM176" s="9"/>
      <c r="AN176" s="9"/>
      <c r="AR176" s="9"/>
      <c r="AS176" s="9"/>
    </row>
    <row r="177" spans="39:45" s="7" customFormat="1" ht="14.25">
      <c r="AM177" s="9"/>
      <c r="AN177" s="9"/>
      <c r="AR177" s="9"/>
      <c r="AS177" s="9"/>
    </row>
    <row r="178" spans="39:45" s="7" customFormat="1" ht="14.25">
      <c r="AM178" s="9"/>
      <c r="AN178" s="9"/>
      <c r="AR178" s="9"/>
      <c r="AS178" s="9"/>
    </row>
    <row r="179" spans="39:45" s="7" customFormat="1" ht="14.25">
      <c r="AM179" s="9"/>
      <c r="AN179" s="9"/>
      <c r="AR179" s="9"/>
      <c r="AS179" s="9"/>
    </row>
    <row r="180" spans="39:45" s="7" customFormat="1" ht="14.25">
      <c r="AM180" s="9"/>
      <c r="AN180" s="9"/>
      <c r="AR180" s="9"/>
      <c r="AS180" s="9"/>
    </row>
    <row r="181" spans="39:45" s="7" customFormat="1" ht="14.25">
      <c r="AM181" s="9"/>
      <c r="AN181" s="9"/>
      <c r="AR181" s="9"/>
      <c r="AS181" s="9"/>
    </row>
    <row r="182" spans="39:45" s="7" customFormat="1" ht="14.25">
      <c r="AM182" s="9"/>
      <c r="AN182" s="9"/>
      <c r="AR182" s="9"/>
      <c r="AS182" s="9"/>
    </row>
    <row r="183" spans="39:45" s="7" customFormat="1" ht="14.25">
      <c r="AM183" s="9"/>
      <c r="AN183" s="9"/>
      <c r="AR183" s="9"/>
      <c r="AS183" s="9"/>
    </row>
    <row r="184" spans="39:45" s="7" customFormat="1" ht="14.25">
      <c r="AM184" s="9"/>
      <c r="AN184" s="9"/>
      <c r="AR184" s="9"/>
      <c r="AS184" s="9"/>
    </row>
    <row r="185" spans="39:45" s="7" customFormat="1" ht="14.25">
      <c r="AM185" s="9"/>
      <c r="AN185" s="9"/>
      <c r="AR185" s="9"/>
      <c r="AS185" s="9"/>
    </row>
    <row r="186" spans="39:45" s="7" customFormat="1" ht="14.25">
      <c r="AM186" s="9"/>
      <c r="AN186" s="9"/>
      <c r="AR186" s="9"/>
      <c r="AS186" s="9"/>
    </row>
    <row r="187" spans="39:45" s="7" customFormat="1" ht="14.25">
      <c r="AM187" s="9"/>
      <c r="AN187" s="9"/>
      <c r="AR187" s="9"/>
      <c r="AS187" s="9"/>
    </row>
    <row r="188" spans="39:45" s="7" customFormat="1" ht="14.25">
      <c r="AM188" s="9"/>
      <c r="AN188" s="9"/>
      <c r="AR188" s="9"/>
      <c r="AS188" s="9"/>
    </row>
    <row r="189" spans="39:45" s="7" customFormat="1" ht="14.25">
      <c r="AM189" s="9"/>
      <c r="AN189" s="9"/>
      <c r="AR189" s="9"/>
      <c r="AS189" s="9"/>
    </row>
    <row r="190" spans="39:45" s="7" customFormat="1" ht="14.25">
      <c r="AM190" s="9"/>
      <c r="AN190" s="9"/>
      <c r="AR190" s="9"/>
      <c r="AS190" s="9"/>
    </row>
    <row r="191" spans="39:45" s="7" customFormat="1" ht="14.25">
      <c r="AM191" s="9"/>
      <c r="AN191" s="9"/>
      <c r="AR191" s="9"/>
      <c r="AS191" s="9"/>
    </row>
    <row r="192" spans="39:45" s="7" customFormat="1" ht="14.25">
      <c r="AM192" s="9"/>
      <c r="AN192" s="9"/>
      <c r="AR192" s="9"/>
      <c r="AS192" s="9"/>
    </row>
    <row r="193" spans="39:45" s="7" customFormat="1" ht="14.25">
      <c r="AM193" s="9"/>
      <c r="AN193" s="9"/>
      <c r="AR193" s="9"/>
      <c r="AS193" s="9"/>
    </row>
    <row r="194" spans="39:45" s="7" customFormat="1" ht="14.25">
      <c r="AM194" s="9"/>
      <c r="AN194" s="9"/>
      <c r="AR194" s="9"/>
      <c r="AS194" s="9"/>
    </row>
    <row r="195" spans="39:45" s="7" customFormat="1" ht="14.25">
      <c r="AM195" s="9"/>
      <c r="AN195" s="9"/>
      <c r="AR195" s="9"/>
      <c r="AS195" s="9"/>
    </row>
    <row r="196" spans="39:45" s="7" customFormat="1" ht="14.25">
      <c r="AM196" s="9"/>
      <c r="AN196" s="9"/>
      <c r="AR196" s="9"/>
      <c r="AS196" s="9"/>
    </row>
    <row r="197" spans="39:45" s="7" customFormat="1" ht="14.25">
      <c r="AM197" s="9"/>
      <c r="AN197" s="9"/>
      <c r="AR197" s="9"/>
      <c r="AS197" s="9"/>
    </row>
    <row r="198" spans="39:45" s="7" customFormat="1" ht="14.25">
      <c r="AM198" s="9"/>
      <c r="AN198" s="9"/>
      <c r="AR198" s="9"/>
      <c r="AS198" s="9"/>
    </row>
    <row r="199" spans="39:45" s="7" customFormat="1" ht="14.25">
      <c r="AM199" s="9"/>
      <c r="AN199" s="9"/>
      <c r="AR199" s="9"/>
      <c r="AS199" s="9"/>
    </row>
    <row r="200" spans="39:45" s="7" customFormat="1" ht="14.25">
      <c r="AM200" s="9"/>
      <c r="AN200" s="9"/>
      <c r="AR200" s="9"/>
      <c r="AS200" s="9"/>
    </row>
    <row r="201" spans="39:45" s="7" customFormat="1" ht="14.25">
      <c r="AM201" s="9"/>
      <c r="AN201" s="9"/>
      <c r="AR201" s="9"/>
      <c r="AS201" s="9"/>
    </row>
    <row r="202" spans="39:45" s="7" customFormat="1" ht="14.25">
      <c r="AM202" s="9"/>
      <c r="AN202" s="9"/>
      <c r="AR202" s="9"/>
      <c r="AS202" s="9"/>
    </row>
    <row r="203" spans="39:45" s="7" customFormat="1" ht="14.25">
      <c r="AM203" s="9"/>
      <c r="AN203" s="9"/>
      <c r="AR203" s="9"/>
      <c r="AS203" s="9"/>
    </row>
    <row r="204" spans="39:45" s="7" customFormat="1" ht="14.25">
      <c r="AM204" s="9"/>
      <c r="AN204" s="9"/>
      <c r="AR204" s="9"/>
      <c r="AS204" s="9"/>
    </row>
    <row r="205" spans="39:45" s="7" customFormat="1" ht="14.25">
      <c r="AM205" s="9"/>
      <c r="AN205" s="9"/>
      <c r="AR205" s="9"/>
      <c r="AS205" s="9"/>
    </row>
    <row r="206" spans="39:45" s="7" customFormat="1" ht="14.25">
      <c r="AM206" s="9"/>
      <c r="AN206" s="9"/>
      <c r="AR206" s="9"/>
      <c r="AS206" s="9"/>
    </row>
    <row r="207" spans="39:45" s="7" customFormat="1" ht="14.25">
      <c r="AM207" s="9"/>
      <c r="AN207" s="9"/>
      <c r="AR207" s="9"/>
      <c r="AS207" s="9"/>
    </row>
    <row r="208" spans="39:45" s="7" customFormat="1" ht="14.25">
      <c r="AM208" s="9"/>
      <c r="AN208" s="9"/>
      <c r="AR208" s="9"/>
      <c r="AS208" s="9"/>
    </row>
    <row r="209" spans="39:45" s="7" customFormat="1" ht="14.25">
      <c r="AM209" s="9"/>
      <c r="AN209" s="9"/>
      <c r="AR209" s="9"/>
      <c r="AS209" s="9"/>
    </row>
    <row r="210" spans="39:45" s="7" customFormat="1" ht="14.25">
      <c r="AM210" s="9"/>
      <c r="AN210" s="9"/>
      <c r="AR210" s="9"/>
      <c r="AS210" s="9"/>
    </row>
    <row r="211" spans="39:45" s="7" customFormat="1" ht="14.25">
      <c r="AM211" s="9"/>
      <c r="AN211" s="9"/>
      <c r="AR211" s="9"/>
      <c r="AS211" s="9"/>
    </row>
    <row r="212" spans="39:45" s="7" customFormat="1" ht="14.25">
      <c r="AM212" s="9"/>
      <c r="AN212" s="9"/>
      <c r="AR212" s="9"/>
      <c r="AS212" s="9"/>
    </row>
    <row r="213" spans="39:45" s="7" customFormat="1" ht="14.25">
      <c r="AM213" s="9"/>
      <c r="AN213" s="9"/>
      <c r="AR213" s="9"/>
      <c r="AS213" s="9"/>
    </row>
    <row r="214" spans="39:45" s="7" customFormat="1" ht="14.25">
      <c r="AM214" s="9"/>
      <c r="AN214" s="9"/>
      <c r="AR214" s="9"/>
      <c r="AS214" s="9"/>
    </row>
    <row r="215" spans="39:45" s="7" customFormat="1" ht="14.25">
      <c r="AM215" s="9"/>
      <c r="AN215" s="9"/>
      <c r="AR215" s="9"/>
      <c r="AS215" s="9"/>
    </row>
    <row r="216" spans="39:45" s="7" customFormat="1" ht="14.25">
      <c r="AM216" s="9"/>
      <c r="AN216" s="9"/>
      <c r="AR216" s="9"/>
      <c r="AS216" s="9"/>
    </row>
    <row r="217" spans="39:45" s="7" customFormat="1" ht="14.25">
      <c r="AM217" s="9"/>
      <c r="AN217" s="9"/>
      <c r="AR217" s="9"/>
      <c r="AS217" s="9"/>
    </row>
    <row r="218" spans="39:45" s="7" customFormat="1" ht="14.25">
      <c r="AM218" s="9"/>
      <c r="AN218" s="9"/>
      <c r="AR218" s="9"/>
      <c r="AS218" s="9"/>
    </row>
    <row r="219" spans="39:45" s="7" customFormat="1" ht="14.25">
      <c r="AM219" s="9"/>
      <c r="AN219" s="9"/>
      <c r="AR219" s="9"/>
      <c r="AS219" s="9"/>
    </row>
    <row r="220" spans="39:45" s="7" customFormat="1" ht="14.25">
      <c r="AM220" s="9"/>
      <c r="AN220" s="9"/>
      <c r="AR220" s="9"/>
      <c r="AS220" s="9"/>
    </row>
    <row r="221" spans="39:45" s="7" customFormat="1" ht="14.25">
      <c r="AM221" s="9"/>
      <c r="AN221" s="9"/>
      <c r="AR221" s="9"/>
      <c r="AS221" s="9"/>
    </row>
    <row r="222" spans="39:45" s="7" customFormat="1" ht="14.25">
      <c r="AM222" s="9"/>
      <c r="AN222" s="9"/>
      <c r="AR222" s="9"/>
      <c r="AS222" s="9"/>
    </row>
    <row r="223" spans="39:45" s="7" customFormat="1" ht="14.25">
      <c r="AM223" s="9"/>
      <c r="AN223" s="9"/>
      <c r="AR223" s="9"/>
      <c r="AS223" s="9"/>
    </row>
    <row r="224" spans="39:45" s="7" customFormat="1" ht="14.25">
      <c r="AM224" s="9"/>
      <c r="AN224" s="9"/>
      <c r="AR224" s="9"/>
      <c r="AS224" s="9"/>
    </row>
    <row r="225" spans="39:45" s="7" customFormat="1" ht="14.25">
      <c r="AM225" s="9"/>
      <c r="AN225" s="9"/>
      <c r="AR225" s="9"/>
      <c r="AS225" s="9"/>
    </row>
    <row r="226" spans="39:45" s="7" customFormat="1" ht="14.25">
      <c r="AM226" s="9"/>
      <c r="AN226" s="9"/>
      <c r="AR226" s="9"/>
      <c r="AS226" s="9"/>
    </row>
    <row r="227" spans="39:45" s="7" customFormat="1" ht="14.25">
      <c r="AM227" s="9"/>
      <c r="AN227" s="9"/>
      <c r="AR227" s="9"/>
      <c r="AS227" s="9"/>
    </row>
    <row r="228" spans="39:45" s="7" customFormat="1" ht="14.25">
      <c r="AM228" s="9"/>
      <c r="AN228" s="9"/>
      <c r="AR228" s="9"/>
      <c r="AS228" s="9"/>
    </row>
    <row r="229" spans="3:7" ht="14.25">
      <c r="C229" s="7"/>
      <c r="D229" s="7"/>
      <c r="E229" s="7"/>
      <c r="F229" s="7"/>
      <c r="G229" s="7"/>
    </row>
    <row r="230" spans="3:7" ht="14.25">
      <c r="C230" s="7"/>
      <c r="D230" s="7"/>
      <c r="E230" s="7"/>
      <c r="F230" s="7"/>
      <c r="G230" s="7"/>
    </row>
    <row r="231" spans="3:7" ht="14.25">
      <c r="C231" s="7"/>
      <c r="D231" s="7"/>
      <c r="E231" s="7"/>
      <c r="F231" s="7"/>
      <c r="G231" s="7"/>
    </row>
    <row r="232" spans="3:7" ht="14.25">
      <c r="C232" s="7"/>
      <c r="D232" s="7"/>
      <c r="E232" s="7"/>
      <c r="F232" s="7"/>
      <c r="G232" s="7"/>
    </row>
    <row r="233" spans="3:7" ht="14.25">
      <c r="C233" s="7"/>
      <c r="D233" s="7"/>
      <c r="E233" s="7"/>
      <c r="F233" s="7"/>
      <c r="G233" s="7"/>
    </row>
    <row r="234" spans="3:7" ht="14.25">
      <c r="C234" s="7"/>
      <c r="D234" s="7"/>
      <c r="E234" s="7"/>
      <c r="F234" s="7"/>
      <c r="G234" s="7"/>
    </row>
    <row r="235" spans="3:7" ht="14.25">
      <c r="C235" s="7"/>
      <c r="D235" s="7"/>
      <c r="E235" s="7"/>
      <c r="F235" s="7"/>
      <c r="G235" s="7"/>
    </row>
    <row r="236" spans="3:7" ht="14.25">
      <c r="C236" s="7"/>
      <c r="D236" s="7"/>
      <c r="E236" s="7"/>
      <c r="F236" s="7"/>
      <c r="G236" s="7"/>
    </row>
    <row r="237" spans="3:7" ht="14.25">
      <c r="C237" s="7"/>
      <c r="D237" s="7"/>
      <c r="E237" s="7"/>
      <c r="F237" s="7"/>
      <c r="G237" s="7"/>
    </row>
    <row r="238" spans="3:7" ht="14.25">
      <c r="C238" s="7"/>
      <c r="D238" s="7"/>
      <c r="E238" s="7"/>
      <c r="F238" s="7"/>
      <c r="G238" s="7"/>
    </row>
    <row r="239" spans="3:7" ht="14.25">
      <c r="C239" s="7"/>
      <c r="D239" s="7"/>
      <c r="E239" s="7"/>
      <c r="F239" s="7"/>
      <c r="G239" s="7"/>
    </row>
    <row r="240" spans="3:7" ht="14.25">
      <c r="C240" s="7"/>
      <c r="D240" s="7"/>
      <c r="E240" s="7"/>
      <c r="F240" s="7"/>
      <c r="G240" s="7"/>
    </row>
    <row r="241" spans="3:7" ht="14.25">
      <c r="C241" s="7"/>
      <c r="D241" s="7"/>
      <c r="E241" s="7"/>
      <c r="F241" s="7"/>
      <c r="G241" s="7"/>
    </row>
    <row r="242" spans="3:7" ht="14.25">
      <c r="C242" s="7"/>
      <c r="D242" s="7"/>
      <c r="E242" s="7"/>
      <c r="F242" s="7"/>
      <c r="G242" s="7"/>
    </row>
    <row r="243" spans="3:7" ht="14.25">
      <c r="C243" s="7"/>
      <c r="D243" s="7"/>
      <c r="E243" s="7"/>
      <c r="F243" s="7"/>
      <c r="G243" s="7"/>
    </row>
    <row r="244" spans="3:7" ht="14.25">
      <c r="C244" s="7"/>
      <c r="D244" s="7"/>
      <c r="E244" s="7"/>
      <c r="F244" s="7"/>
      <c r="G244" s="7"/>
    </row>
    <row r="245" spans="3:7" ht="14.25">
      <c r="C245" s="7"/>
      <c r="D245" s="7"/>
      <c r="E245" s="7"/>
      <c r="F245" s="7"/>
      <c r="G245" s="7"/>
    </row>
    <row r="246" spans="3:7" ht="14.25">
      <c r="C246" s="7"/>
      <c r="D246" s="7"/>
      <c r="E246" s="7"/>
      <c r="F246" s="7"/>
      <c r="G246" s="7"/>
    </row>
    <row r="247" spans="3:7" ht="14.25">
      <c r="C247" s="7"/>
      <c r="D247" s="7"/>
      <c r="E247" s="7"/>
      <c r="F247" s="7"/>
      <c r="G247" s="7"/>
    </row>
    <row r="248" spans="3:7" ht="14.25">
      <c r="C248" s="7"/>
      <c r="D248" s="7"/>
      <c r="E248" s="7"/>
      <c r="F248" s="7"/>
      <c r="G248" s="7"/>
    </row>
    <row r="249" spans="3:7" ht="14.25">
      <c r="C249" s="7"/>
      <c r="D249" s="7"/>
      <c r="E249" s="7"/>
      <c r="F249" s="7"/>
      <c r="G249" s="7"/>
    </row>
    <row r="250" spans="3:7" ht="14.25">
      <c r="C250" s="7"/>
      <c r="D250" s="7"/>
      <c r="E250" s="7"/>
      <c r="F250" s="7"/>
      <c r="G250" s="7"/>
    </row>
    <row r="251" spans="3:7" ht="14.25">
      <c r="C251" s="7"/>
      <c r="D251" s="7"/>
      <c r="E251" s="7"/>
      <c r="F251" s="7"/>
      <c r="G251" s="7"/>
    </row>
    <row r="252" spans="3:7" ht="14.25">
      <c r="C252" s="7"/>
      <c r="D252" s="7"/>
      <c r="E252" s="7"/>
      <c r="F252" s="7"/>
      <c r="G252" s="7"/>
    </row>
    <row r="253" spans="3:7" ht="14.25">
      <c r="C253" s="7"/>
      <c r="D253" s="7"/>
      <c r="E253" s="7"/>
      <c r="F253" s="7"/>
      <c r="G253" s="7"/>
    </row>
    <row r="254" spans="3:7" ht="14.25">
      <c r="C254" s="7"/>
      <c r="D254" s="7"/>
      <c r="E254" s="7"/>
      <c r="F254" s="7"/>
      <c r="G254" s="7"/>
    </row>
  </sheetData>
  <sheetProtection/>
  <mergeCells count="144">
    <mergeCell ref="P64:AI64"/>
    <mergeCell ref="AF62:AI62"/>
    <mergeCell ref="AJ63:AL63"/>
    <mergeCell ref="AJ47:AL47"/>
    <mergeCell ref="AJ45:AL45"/>
    <mergeCell ref="P63:Q63"/>
    <mergeCell ref="O50:AI50"/>
    <mergeCell ref="P51:AI51"/>
    <mergeCell ref="R53:AI53"/>
    <mergeCell ref="T54:AI54"/>
    <mergeCell ref="T55:AI55"/>
    <mergeCell ref="T56:AI56"/>
    <mergeCell ref="T57:AI57"/>
    <mergeCell ref="T58:AI58"/>
    <mergeCell ref="T59:AI59"/>
    <mergeCell ref="AC60:AI60"/>
    <mergeCell ref="T61:AI61"/>
    <mergeCell ref="O2:AI2"/>
    <mergeCell ref="P3:AI3"/>
    <mergeCell ref="O18:AI18"/>
    <mergeCell ref="P19:AI19"/>
    <mergeCell ref="O34:AI34"/>
    <mergeCell ref="P35:AI35"/>
    <mergeCell ref="R37:AI37"/>
    <mergeCell ref="T38:AI38"/>
    <mergeCell ref="AF16:AI16"/>
    <mergeCell ref="S21:AI21"/>
    <mergeCell ref="T22:AI22"/>
    <mergeCell ref="T23:AI23"/>
    <mergeCell ref="T24:AI24"/>
    <mergeCell ref="V25:AI25"/>
    <mergeCell ref="T26:AI26"/>
    <mergeCell ref="X27:AI27"/>
    <mergeCell ref="AC28:AI28"/>
    <mergeCell ref="V29:AI29"/>
    <mergeCell ref="O3:O4"/>
    <mergeCell ref="O33:P33"/>
    <mergeCell ref="AJ15:AL15"/>
    <mergeCell ref="S5:AI5"/>
    <mergeCell ref="T6:AI6"/>
    <mergeCell ref="T7:AI7"/>
    <mergeCell ref="T8:AI8"/>
    <mergeCell ref="Y9:AI9"/>
    <mergeCell ref="T10:AI10"/>
    <mergeCell ref="Y11:AI11"/>
    <mergeCell ref="AC12:AI12"/>
    <mergeCell ref="V13:AI13"/>
    <mergeCell ref="AF14:AI14"/>
    <mergeCell ref="AJ3:AS3"/>
    <mergeCell ref="AJ4:AS5"/>
    <mergeCell ref="A33:A40"/>
    <mergeCell ref="C42:G42"/>
    <mergeCell ref="A2:A21"/>
    <mergeCell ref="I3:J3"/>
    <mergeCell ref="O73:AE73"/>
    <mergeCell ref="O70:AE71"/>
    <mergeCell ref="AO14:AR14"/>
    <mergeCell ref="O66:AE68"/>
    <mergeCell ref="AJ61:AL61"/>
    <mergeCell ref="P15:Q15"/>
    <mergeCell ref="P46:Q46"/>
    <mergeCell ref="P62:Q62"/>
    <mergeCell ref="P30:Q30"/>
    <mergeCell ref="AJ58:AL58"/>
    <mergeCell ref="AJ13:AL13"/>
    <mergeCell ref="AJ29:AL29"/>
    <mergeCell ref="O19:O20"/>
    <mergeCell ref="O35:O36"/>
    <mergeCell ref="O51:O52"/>
    <mergeCell ref="P14:Q14"/>
    <mergeCell ref="Y32:AI32"/>
    <mergeCell ref="AJ18:AS21"/>
    <mergeCell ref="AJ33:AS35"/>
    <mergeCell ref="AJ48:AL48"/>
    <mergeCell ref="Q32:V32"/>
    <mergeCell ref="Q16:V16"/>
    <mergeCell ref="X16:AC16"/>
    <mergeCell ref="AD16:AE16"/>
    <mergeCell ref="Q48:V48"/>
    <mergeCell ref="X48:AC48"/>
    <mergeCell ref="AD48:AE48"/>
    <mergeCell ref="AJ32:AL32"/>
    <mergeCell ref="W32:X32"/>
    <mergeCell ref="P31:Q31"/>
    <mergeCell ref="T39:AI39"/>
    <mergeCell ref="T40:AI40"/>
    <mergeCell ref="Y41:AI41"/>
    <mergeCell ref="V42:AI42"/>
    <mergeCell ref="Y43:AI43"/>
    <mergeCell ref="AF48:AI48"/>
    <mergeCell ref="P47:Q47"/>
    <mergeCell ref="AC44:AI44"/>
    <mergeCell ref="AE45:AI45"/>
    <mergeCell ref="AF46:AI46"/>
    <mergeCell ref="I2:J2"/>
    <mergeCell ref="I4:J4"/>
    <mergeCell ref="I5:J5"/>
    <mergeCell ref="I12:J12"/>
    <mergeCell ref="K12:M12"/>
    <mergeCell ref="I13:J13"/>
    <mergeCell ref="I14:J14"/>
    <mergeCell ref="I15:J15"/>
    <mergeCell ref="I6:M9"/>
    <mergeCell ref="I10:M10"/>
    <mergeCell ref="A25:A30"/>
    <mergeCell ref="C2:D2"/>
    <mergeCell ref="C3:D3"/>
    <mergeCell ref="C4:D4"/>
    <mergeCell ref="C5:D5"/>
    <mergeCell ref="C6:D6"/>
    <mergeCell ref="C7:D7"/>
    <mergeCell ref="C28:D28"/>
    <mergeCell ref="C9:D9"/>
    <mergeCell ref="C21:D21"/>
    <mergeCell ref="C22:D22"/>
    <mergeCell ref="C12:D12"/>
    <mergeCell ref="C13:D13"/>
    <mergeCell ref="C14:D14"/>
    <mergeCell ref="C15:D15"/>
    <mergeCell ref="C16:D16"/>
    <mergeCell ref="C17:D17"/>
    <mergeCell ref="C18:D18"/>
    <mergeCell ref="C38:D38"/>
    <mergeCell ref="C41:G41"/>
    <mergeCell ref="C31:D31"/>
    <mergeCell ref="C32:D32"/>
    <mergeCell ref="C33:D33"/>
    <mergeCell ref="C34:D34"/>
    <mergeCell ref="C35:D35"/>
    <mergeCell ref="I16:J16"/>
    <mergeCell ref="I17:J17"/>
    <mergeCell ref="I18:J18"/>
    <mergeCell ref="I19:J19"/>
    <mergeCell ref="I20:J20"/>
    <mergeCell ref="I22:J22"/>
    <mergeCell ref="I31:J31"/>
    <mergeCell ref="I32:J32"/>
    <mergeCell ref="I25:J25"/>
    <mergeCell ref="I28:J28"/>
    <mergeCell ref="I29:J29"/>
    <mergeCell ref="I30:J30"/>
    <mergeCell ref="C19:D19"/>
    <mergeCell ref="C36:D36"/>
    <mergeCell ref="C37:D37"/>
  </mergeCells>
  <printOptions/>
  <pageMargins left="0.1968503937007874" right="0.1968503937007874" top="0.11811023622047245" bottom="0.1968503937007874" header="0.31496062992125984" footer="0.31496062992125984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5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421875" style="7" customWidth="1"/>
    <col min="2" max="2" width="44.57421875" style="41" customWidth="1"/>
    <col min="3" max="3" width="8.7109375" style="38" customWidth="1"/>
    <col min="4" max="4" width="14.421875" style="38" customWidth="1"/>
    <col min="5" max="5" width="11.140625" style="38" customWidth="1"/>
    <col min="6" max="6" width="10.28125" style="38" customWidth="1"/>
    <col min="7" max="7" width="11.421875" style="38" bestFit="1" customWidth="1"/>
    <col min="8" max="8" width="8.8515625" style="38" customWidth="1"/>
    <col min="9" max="22" width="8.8515625" style="50" customWidth="1"/>
    <col min="23" max="29" width="8.8515625" style="38" customWidth="1"/>
  </cols>
  <sheetData>
    <row r="1" spans="2:29" s="7" customFormat="1" ht="15">
      <c r="B1" s="54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2:29" s="7" customFormat="1" ht="15">
      <c r="B2" s="54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2:8" ht="45">
      <c r="B3" s="218" t="s">
        <v>102</v>
      </c>
      <c r="C3" s="219"/>
      <c r="D3" s="42" t="s">
        <v>16</v>
      </c>
      <c r="E3" s="43" t="s">
        <v>15</v>
      </c>
      <c r="F3" s="58" t="s">
        <v>14</v>
      </c>
      <c r="G3" s="57" t="s">
        <v>130</v>
      </c>
      <c r="H3" s="57" t="s">
        <v>129</v>
      </c>
    </row>
    <row r="4" spans="2:8" ht="15">
      <c r="B4" s="220" t="s">
        <v>92</v>
      </c>
      <c r="C4" s="220"/>
      <c r="D4" s="39" t="s">
        <v>91</v>
      </c>
      <c r="E4" s="40"/>
      <c r="F4" s="58">
        <f>E5*E6*E7*E9*E11*E13</f>
        <v>1.1248</v>
      </c>
      <c r="G4" s="57">
        <f>ROUNDUP(F4/0.35,0)</f>
        <v>4</v>
      </c>
      <c r="H4" s="57">
        <f>ROUNDUP(F4/1.1,0)</f>
        <v>2</v>
      </c>
    </row>
    <row r="5" spans="2:8" ht="15">
      <c r="B5" s="214" t="s">
        <v>93</v>
      </c>
      <c r="C5" s="214"/>
      <c r="D5" s="44" t="s">
        <v>95</v>
      </c>
      <c r="E5" s="46">
        <v>50</v>
      </c>
      <c r="F5" s="55"/>
      <c r="G5" s="50"/>
      <c r="H5" s="50"/>
    </row>
    <row r="6" spans="2:8" ht="15">
      <c r="B6" s="214" t="s">
        <v>94</v>
      </c>
      <c r="C6" s="214"/>
      <c r="D6" s="44" t="s">
        <v>96</v>
      </c>
      <c r="E6" s="44">
        <v>0.02</v>
      </c>
      <c r="F6" s="55"/>
      <c r="G6" s="50"/>
      <c r="H6" s="50"/>
    </row>
    <row r="7" spans="2:8" ht="15">
      <c r="B7" s="214" t="s">
        <v>97</v>
      </c>
      <c r="C7" s="214"/>
      <c r="D7" s="221" t="s">
        <v>98</v>
      </c>
      <c r="E7" s="221">
        <f>F17</f>
        <v>1</v>
      </c>
      <c r="F7" s="50"/>
      <c r="G7" s="50"/>
      <c r="H7" s="50"/>
    </row>
    <row r="8" spans="2:8" ht="15">
      <c r="B8" s="214"/>
      <c r="C8" s="214"/>
      <c r="D8" s="221"/>
      <c r="E8" s="221"/>
      <c r="F8" s="50"/>
      <c r="G8" s="50"/>
      <c r="H8" s="50"/>
    </row>
    <row r="9" spans="2:8" ht="15">
      <c r="B9" s="214" t="s">
        <v>97</v>
      </c>
      <c r="C9" s="214"/>
      <c r="D9" s="221" t="s">
        <v>99</v>
      </c>
      <c r="E9" s="221">
        <f>F23</f>
        <v>1.1248</v>
      </c>
      <c r="F9" s="50"/>
      <c r="G9" s="50"/>
      <c r="H9" s="50"/>
    </row>
    <row r="10" spans="2:8" ht="15">
      <c r="B10" s="214"/>
      <c r="C10" s="214"/>
      <c r="D10" s="221"/>
      <c r="E10" s="221"/>
      <c r="F10" s="50"/>
      <c r="G10" s="50"/>
      <c r="H10" s="50"/>
    </row>
    <row r="11" spans="2:8" ht="15">
      <c r="B11" s="214" t="s">
        <v>100</v>
      </c>
      <c r="C11" s="214"/>
      <c r="D11" s="221" t="s">
        <v>101</v>
      </c>
      <c r="E11" s="221">
        <f>F37</f>
        <v>1</v>
      </c>
      <c r="F11" s="50"/>
      <c r="G11" s="50"/>
      <c r="H11" s="50"/>
    </row>
    <row r="12" spans="2:8" ht="15">
      <c r="B12" s="214"/>
      <c r="C12" s="214"/>
      <c r="D12" s="221"/>
      <c r="E12" s="221"/>
      <c r="F12" s="50"/>
      <c r="G12" s="50"/>
      <c r="H12" s="50"/>
    </row>
    <row r="13" spans="2:8" ht="15">
      <c r="B13" s="214" t="s">
        <v>103</v>
      </c>
      <c r="C13" s="214"/>
      <c r="D13" s="207" t="s">
        <v>104</v>
      </c>
      <c r="E13" s="207">
        <f>F41</f>
        <v>1</v>
      </c>
      <c r="F13" s="50"/>
      <c r="G13" s="50"/>
      <c r="H13" s="50"/>
    </row>
    <row r="14" spans="2:8" ht="15">
      <c r="B14" s="214"/>
      <c r="C14" s="214"/>
      <c r="D14" s="208"/>
      <c r="E14" s="208"/>
      <c r="F14" s="50"/>
      <c r="G14" s="50"/>
      <c r="H14" s="50"/>
    </row>
    <row r="15" spans="2:29" s="7" customFormat="1" ht="15">
      <c r="B15" s="5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2:8" ht="15">
      <c r="B16" s="192" t="s">
        <v>105</v>
      </c>
      <c r="C16" s="193"/>
      <c r="D16" s="194"/>
      <c r="E16" s="4" t="s">
        <v>15</v>
      </c>
      <c r="F16" s="43" t="s">
        <v>14</v>
      </c>
      <c r="G16" s="50"/>
      <c r="H16" s="50"/>
    </row>
    <row r="17" spans="2:8" ht="15">
      <c r="B17" s="127" t="s">
        <v>110</v>
      </c>
      <c r="C17" s="127"/>
      <c r="D17" s="47" t="s">
        <v>106</v>
      </c>
      <c r="E17" s="47">
        <v>1</v>
      </c>
      <c r="F17" s="45">
        <v>1</v>
      </c>
      <c r="G17" s="50"/>
      <c r="H17" s="50"/>
    </row>
    <row r="18" spans="2:8" ht="15">
      <c r="B18" s="168"/>
      <c r="C18" s="168"/>
      <c r="D18" s="48" t="s">
        <v>107</v>
      </c>
      <c r="E18" s="47">
        <v>1.15</v>
      </c>
      <c r="F18" s="56"/>
      <c r="G18" s="50"/>
      <c r="H18" s="50"/>
    </row>
    <row r="19" spans="2:8" ht="15">
      <c r="B19" s="54"/>
      <c r="C19" s="50"/>
      <c r="D19" s="44" t="s">
        <v>108</v>
      </c>
      <c r="E19" s="44">
        <v>1.25</v>
      </c>
      <c r="F19" s="56"/>
      <c r="G19" s="50"/>
      <c r="H19" s="50"/>
    </row>
    <row r="20" spans="2:8" ht="15">
      <c r="B20" s="54"/>
      <c r="C20" s="50"/>
      <c r="D20" s="44" t="s">
        <v>109</v>
      </c>
      <c r="E20" s="44">
        <v>1.4</v>
      </c>
      <c r="F20" s="56"/>
      <c r="G20" s="50"/>
      <c r="H20" s="50"/>
    </row>
    <row r="21" spans="2:8" ht="15">
      <c r="B21" s="54"/>
      <c r="C21" s="50"/>
      <c r="D21" s="50"/>
      <c r="E21" s="50"/>
      <c r="F21" s="50"/>
      <c r="G21" s="50"/>
      <c r="H21" s="50"/>
    </row>
    <row r="22" spans="2:8" ht="15">
      <c r="B22" s="192" t="s">
        <v>111</v>
      </c>
      <c r="C22" s="193"/>
      <c r="D22" s="49" t="s">
        <v>16</v>
      </c>
      <c r="E22" s="4" t="s">
        <v>15</v>
      </c>
      <c r="F22" s="43" t="s">
        <v>14</v>
      </c>
      <c r="G22" s="50"/>
      <c r="H22" s="50"/>
    </row>
    <row r="23" spans="2:8" ht="14.25" customHeight="1">
      <c r="B23" s="211" t="s">
        <v>112</v>
      </c>
      <c r="C23" s="211"/>
      <c r="D23" s="182" t="s">
        <v>114</v>
      </c>
      <c r="E23" s="196">
        <f>0.0208</f>
        <v>0.0208</v>
      </c>
      <c r="F23" s="51">
        <f>1+E23*E34</f>
        <v>1.1248</v>
      </c>
      <c r="G23" s="50"/>
      <c r="H23" s="50"/>
    </row>
    <row r="24" spans="2:8" ht="15">
      <c r="B24" s="211"/>
      <c r="C24" s="211"/>
      <c r="D24" s="182"/>
      <c r="E24" s="196"/>
      <c r="F24" s="50"/>
      <c r="G24" s="50"/>
      <c r="H24" s="50"/>
    </row>
    <row r="25" spans="2:8" ht="15">
      <c r="B25" s="211"/>
      <c r="C25" s="211"/>
      <c r="D25" s="182"/>
      <c r="E25" s="196"/>
      <c r="F25" s="50"/>
      <c r="G25" s="50"/>
      <c r="H25" s="50"/>
    </row>
    <row r="26" spans="2:8" ht="15">
      <c r="B26" s="211"/>
      <c r="C26" s="211"/>
      <c r="D26" s="182"/>
      <c r="E26" s="196"/>
      <c r="F26" s="50"/>
      <c r="G26" s="50"/>
      <c r="H26" s="50"/>
    </row>
    <row r="27" spans="2:8" ht="15">
      <c r="B27" s="211"/>
      <c r="C27" s="211"/>
      <c r="D27" s="182"/>
      <c r="E27" s="196"/>
      <c r="F27" s="50"/>
      <c r="G27" s="50"/>
      <c r="H27" s="50"/>
    </row>
    <row r="28" spans="2:8" ht="14.25" customHeight="1">
      <c r="B28" s="197" t="s">
        <v>118</v>
      </c>
      <c r="C28" s="198"/>
      <c r="D28" s="44" t="s">
        <v>115</v>
      </c>
      <c r="E28" s="46">
        <v>0.5</v>
      </c>
      <c r="F28" s="50"/>
      <c r="G28" s="50"/>
      <c r="H28" s="50"/>
    </row>
    <row r="29" spans="2:8" ht="14.25" customHeight="1">
      <c r="B29" s="206" t="s">
        <v>216</v>
      </c>
      <c r="C29" s="200"/>
      <c r="D29" s="207" t="s">
        <v>121</v>
      </c>
      <c r="E29" s="209">
        <v>0.2</v>
      </c>
      <c r="F29" s="50"/>
      <c r="G29" s="50"/>
      <c r="H29" s="50"/>
    </row>
    <row r="30" spans="2:8" ht="14.25" customHeight="1">
      <c r="B30" s="201"/>
      <c r="C30" s="202"/>
      <c r="D30" s="208"/>
      <c r="E30" s="210"/>
      <c r="F30" s="50"/>
      <c r="G30" s="50"/>
      <c r="H30" s="50"/>
    </row>
    <row r="31" spans="2:8" ht="14.25" customHeight="1">
      <c r="B31" s="199" t="s">
        <v>120</v>
      </c>
      <c r="C31" s="200"/>
      <c r="D31" s="203" t="s">
        <v>119</v>
      </c>
      <c r="E31" s="204">
        <f>100*E29/E28</f>
        <v>40</v>
      </c>
      <c r="F31" s="50"/>
      <c r="G31" s="50"/>
      <c r="H31" s="50"/>
    </row>
    <row r="32" spans="2:8" ht="14.25" customHeight="1">
      <c r="B32" s="201"/>
      <c r="C32" s="202"/>
      <c r="D32" s="203"/>
      <c r="E32" s="205"/>
      <c r="F32" s="50"/>
      <c r="G32" s="50"/>
      <c r="H32" s="50"/>
    </row>
    <row r="33" spans="2:8" ht="15">
      <c r="B33" s="197" t="s">
        <v>122</v>
      </c>
      <c r="C33" s="198"/>
      <c r="D33" s="53" t="s">
        <v>117</v>
      </c>
      <c r="E33" s="44">
        <f>E28/E5</f>
        <v>0.01</v>
      </c>
      <c r="F33" s="50"/>
      <c r="G33" s="50"/>
      <c r="H33" s="50"/>
    </row>
    <row r="34" spans="2:8" ht="15.75">
      <c r="B34" s="212" t="s">
        <v>113</v>
      </c>
      <c r="C34" s="213"/>
      <c r="D34" s="52" t="s">
        <v>116</v>
      </c>
      <c r="E34" s="44">
        <v>6</v>
      </c>
      <c r="F34" s="50"/>
      <c r="G34" s="50"/>
      <c r="H34" s="50"/>
    </row>
    <row r="35" spans="2:29" s="7" customFormat="1" ht="15">
      <c r="B35" s="5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2:8" ht="15">
      <c r="B36" s="192" t="s">
        <v>123</v>
      </c>
      <c r="C36" s="193"/>
      <c r="D36" s="194"/>
      <c r="E36" s="4" t="s">
        <v>15</v>
      </c>
      <c r="F36" s="43" t="s">
        <v>14</v>
      </c>
      <c r="G36" s="50"/>
      <c r="H36" s="50"/>
    </row>
    <row r="37" spans="2:8" ht="15">
      <c r="B37" s="195" t="s">
        <v>124</v>
      </c>
      <c r="C37" s="195"/>
      <c r="D37" s="195"/>
      <c r="E37" s="47">
        <v>1.5</v>
      </c>
      <c r="F37" s="51">
        <v>1</v>
      </c>
      <c r="G37" s="50"/>
      <c r="H37" s="50"/>
    </row>
    <row r="38" spans="2:8" ht="15">
      <c r="B38" s="181" t="s">
        <v>125</v>
      </c>
      <c r="C38" s="181"/>
      <c r="D38" s="181"/>
      <c r="E38" s="44">
        <v>1</v>
      </c>
      <c r="F38" s="50"/>
      <c r="G38" s="50"/>
      <c r="H38" s="50"/>
    </row>
    <row r="39" spans="2:29" s="7" customFormat="1" ht="15">
      <c r="B39" s="54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2:8" ht="15">
      <c r="B40" s="192" t="s">
        <v>126</v>
      </c>
      <c r="C40" s="193"/>
      <c r="D40" s="194"/>
      <c r="E40" s="4" t="s">
        <v>15</v>
      </c>
      <c r="F40" s="43" t="s">
        <v>14</v>
      </c>
      <c r="G40" s="50"/>
      <c r="H40" s="50"/>
    </row>
    <row r="41" spans="2:8" ht="14.25" customHeight="1">
      <c r="B41" s="181" t="s">
        <v>127</v>
      </c>
      <c r="C41" s="181"/>
      <c r="D41" s="181"/>
      <c r="E41" s="182">
        <v>1.15</v>
      </c>
      <c r="F41" s="51">
        <f>E44</f>
        <v>1</v>
      </c>
      <c r="G41" s="50"/>
      <c r="H41" s="50"/>
    </row>
    <row r="42" spans="2:8" ht="15">
      <c r="B42" s="181"/>
      <c r="C42" s="181"/>
      <c r="D42" s="181"/>
      <c r="E42" s="182"/>
      <c r="F42" s="50"/>
      <c r="G42" s="50"/>
      <c r="H42" s="50"/>
    </row>
    <row r="43" spans="2:8" ht="14.25">
      <c r="B43" s="181"/>
      <c r="C43" s="181"/>
      <c r="D43" s="181"/>
      <c r="E43" s="182"/>
      <c r="F43" s="50"/>
      <c r="G43" s="50"/>
      <c r="H43" s="50"/>
    </row>
    <row r="44" spans="2:8" ht="14.25">
      <c r="B44" s="183" t="s">
        <v>128</v>
      </c>
      <c r="C44" s="184"/>
      <c r="D44" s="185"/>
      <c r="E44" s="44">
        <v>1</v>
      </c>
      <c r="F44" s="50"/>
      <c r="G44" s="50"/>
      <c r="H44" s="50"/>
    </row>
    <row r="45" spans="2:29" s="7" customFormat="1" ht="14.25">
      <c r="B45" s="54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2:29" s="7" customFormat="1" ht="14.25">
      <c r="B46" s="186" t="s">
        <v>44</v>
      </c>
      <c r="C46" s="187"/>
      <c r="D46" s="187"/>
      <c r="E46" s="188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2:29" s="7" customFormat="1" ht="14.25">
      <c r="B47" s="189" t="s">
        <v>82</v>
      </c>
      <c r="C47" s="190"/>
      <c r="D47" s="190"/>
      <c r="E47" s="19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2:29" s="7" customFormat="1" ht="14.25">
      <c r="B48" s="5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2:29" s="7" customFormat="1" ht="14.25" customHeight="1">
      <c r="B49" s="215" t="s">
        <v>227</v>
      </c>
      <c r="C49" s="216"/>
      <c r="D49" s="216"/>
      <c r="E49" s="216"/>
      <c r="F49" s="21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2:29" s="7" customFormat="1" ht="14.25">
      <c r="B50" s="216"/>
      <c r="C50" s="216"/>
      <c r="D50" s="216"/>
      <c r="E50" s="216"/>
      <c r="F50" s="216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2:29" s="7" customFormat="1" ht="14.25">
      <c r="B51" s="216"/>
      <c r="C51" s="216"/>
      <c r="D51" s="216"/>
      <c r="E51" s="216"/>
      <c r="F51" s="216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2:29" s="7" customFormat="1" ht="14.25">
      <c r="B52" s="216"/>
      <c r="C52" s="216"/>
      <c r="D52" s="216"/>
      <c r="E52" s="216"/>
      <c r="F52" s="216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2:29" s="7" customFormat="1" ht="14.25">
      <c r="B53" s="216"/>
      <c r="C53" s="216"/>
      <c r="D53" s="216"/>
      <c r="E53" s="216"/>
      <c r="F53" s="216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2:29" s="7" customFormat="1" ht="14.25">
      <c r="B54" s="216"/>
      <c r="C54" s="216"/>
      <c r="D54" s="216"/>
      <c r="E54" s="216"/>
      <c r="F54" s="216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2:29" s="7" customFormat="1" ht="14.25">
      <c r="B55" s="216"/>
      <c r="C55" s="216"/>
      <c r="D55" s="216"/>
      <c r="E55" s="216"/>
      <c r="F55" s="216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2:29" s="7" customFormat="1" ht="14.25">
      <c r="B56" s="216"/>
      <c r="C56" s="216"/>
      <c r="D56" s="216"/>
      <c r="E56" s="216"/>
      <c r="F56" s="216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2:29" s="7" customFormat="1" ht="14.25">
      <c r="B57" s="216"/>
      <c r="C57" s="216"/>
      <c r="D57" s="216"/>
      <c r="E57" s="216"/>
      <c r="F57" s="216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2:29" s="7" customFormat="1" ht="14.25">
      <c r="B58" s="216"/>
      <c r="C58" s="216"/>
      <c r="D58" s="216"/>
      <c r="E58" s="216"/>
      <c r="F58" s="216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2:29" s="7" customFormat="1" ht="14.25">
      <c r="B59" s="216"/>
      <c r="C59" s="216"/>
      <c r="D59" s="216"/>
      <c r="E59" s="216"/>
      <c r="F59" s="216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2:8" ht="14.25">
      <c r="B60" s="216"/>
      <c r="C60" s="216"/>
      <c r="D60" s="216"/>
      <c r="E60" s="216"/>
      <c r="F60" s="216"/>
      <c r="G60" s="50"/>
      <c r="H60" s="50"/>
    </row>
    <row r="61" spans="2:8" ht="14.25">
      <c r="B61" s="216"/>
      <c r="C61" s="216"/>
      <c r="D61" s="216"/>
      <c r="E61" s="216"/>
      <c r="F61" s="216"/>
      <c r="G61" s="50"/>
      <c r="H61" s="50"/>
    </row>
    <row r="62" spans="2:8" ht="14.25">
      <c r="B62" s="216"/>
      <c r="C62" s="216"/>
      <c r="D62" s="216"/>
      <c r="E62" s="216"/>
      <c r="F62" s="216"/>
      <c r="G62" s="50"/>
      <c r="H62" s="50"/>
    </row>
    <row r="63" spans="2:8" ht="14.25">
      <c r="B63" s="216"/>
      <c r="C63" s="216"/>
      <c r="D63" s="216"/>
      <c r="E63" s="216"/>
      <c r="F63" s="216"/>
      <c r="G63" s="50"/>
      <c r="H63" s="50"/>
    </row>
    <row r="64" spans="2:8" ht="14.25">
      <c r="B64" s="216"/>
      <c r="C64" s="216"/>
      <c r="D64" s="216"/>
      <c r="E64" s="216"/>
      <c r="F64" s="216"/>
      <c r="G64" s="50"/>
      <c r="H64" s="50"/>
    </row>
    <row r="65" spans="2:8" ht="14.25">
      <c r="B65" s="216"/>
      <c r="C65" s="216"/>
      <c r="D65" s="216"/>
      <c r="E65" s="216"/>
      <c r="F65" s="216"/>
      <c r="G65" s="50"/>
      <c r="H65" s="50"/>
    </row>
    <row r="66" spans="2:8" ht="14.25">
      <c r="B66" s="216"/>
      <c r="C66" s="216"/>
      <c r="D66" s="216"/>
      <c r="E66" s="216"/>
      <c r="F66" s="216"/>
      <c r="G66" s="50"/>
      <c r="H66" s="50"/>
    </row>
    <row r="67" spans="2:8" ht="14.25">
      <c r="B67" s="216"/>
      <c r="C67" s="216"/>
      <c r="D67" s="216"/>
      <c r="E67" s="216"/>
      <c r="F67" s="216"/>
      <c r="G67" s="50"/>
      <c r="H67" s="50"/>
    </row>
    <row r="68" spans="2:8" ht="14.25">
      <c r="B68" s="216"/>
      <c r="C68" s="216"/>
      <c r="D68" s="216"/>
      <c r="E68" s="216"/>
      <c r="F68" s="216"/>
      <c r="G68" s="50"/>
      <c r="H68" s="50"/>
    </row>
    <row r="69" spans="2:8" ht="14.25">
      <c r="B69" s="216"/>
      <c r="C69" s="216"/>
      <c r="D69" s="216"/>
      <c r="E69" s="216"/>
      <c r="F69" s="216"/>
      <c r="G69" s="50"/>
      <c r="H69" s="50"/>
    </row>
    <row r="70" spans="2:8" ht="14.25">
      <c r="B70" s="216"/>
      <c r="C70" s="216"/>
      <c r="D70" s="216"/>
      <c r="E70" s="216"/>
      <c r="F70" s="216"/>
      <c r="G70" s="50"/>
      <c r="H70" s="50"/>
    </row>
    <row r="71" spans="2:8" ht="14.25">
      <c r="B71" s="216"/>
      <c r="C71" s="216"/>
      <c r="D71" s="216"/>
      <c r="E71" s="216"/>
      <c r="F71" s="216"/>
      <c r="G71" s="50"/>
      <c r="H71" s="50"/>
    </row>
    <row r="72" spans="2:8" ht="14.25">
      <c r="B72" s="216"/>
      <c r="C72" s="216"/>
      <c r="D72" s="216"/>
      <c r="E72" s="216"/>
      <c r="F72" s="216"/>
      <c r="G72" s="50"/>
      <c r="H72" s="50"/>
    </row>
    <row r="73" spans="2:8" ht="14.25">
      <c r="B73" s="216"/>
      <c r="C73" s="216"/>
      <c r="D73" s="216"/>
      <c r="E73" s="216"/>
      <c r="F73" s="216"/>
      <c r="G73" s="50"/>
      <c r="H73" s="50"/>
    </row>
    <row r="74" spans="2:9" ht="14.25">
      <c r="B74" s="217"/>
      <c r="C74" s="217"/>
      <c r="D74" s="217"/>
      <c r="E74" s="217"/>
      <c r="F74" s="217"/>
      <c r="G74" s="217"/>
      <c r="H74" s="217"/>
      <c r="I74" s="217"/>
    </row>
    <row r="75" spans="2:9" ht="14.25">
      <c r="B75" s="217"/>
      <c r="C75" s="217"/>
      <c r="D75" s="217"/>
      <c r="E75" s="217"/>
      <c r="F75" s="217"/>
      <c r="G75" s="217"/>
      <c r="H75" s="217"/>
      <c r="I75" s="217"/>
    </row>
    <row r="76" spans="2:9" ht="14.25">
      <c r="B76" s="217"/>
      <c r="C76" s="217"/>
      <c r="D76" s="217"/>
      <c r="E76" s="217"/>
      <c r="F76" s="217"/>
      <c r="G76" s="217"/>
      <c r="H76" s="217"/>
      <c r="I76" s="217"/>
    </row>
    <row r="77" spans="2:9" ht="14.25">
      <c r="B77" s="217"/>
      <c r="C77" s="217"/>
      <c r="D77" s="217"/>
      <c r="E77" s="217"/>
      <c r="F77" s="217"/>
      <c r="G77" s="217"/>
      <c r="H77" s="217"/>
      <c r="I77" s="217"/>
    </row>
    <row r="78" spans="2:9" ht="14.25">
      <c r="B78" s="217"/>
      <c r="C78" s="217"/>
      <c r="D78" s="217"/>
      <c r="E78" s="217"/>
      <c r="F78" s="217"/>
      <c r="G78" s="217"/>
      <c r="H78" s="217"/>
      <c r="I78" s="217"/>
    </row>
    <row r="79" spans="2:9" ht="14.25">
      <c r="B79" s="217"/>
      <c r="C79" s="217"/>
      <c r="D79" s="217"/>
      <c r="E79" s="217"/>
      <c r="F79" s="217"/>
      <c r="G79" s="217"/>
      <c r="H79" s="217"/>
      <c r="I79" s="217"/>
    </row>
    <row r="80" spans="2:9" ht="14.25">
      <c r="B80" s="217"/>
      <c r="C80" s="217"/>
      <c r="D80" s="217"/>
      <c r="E80" s="217"/>
      <c r="F80" s="217"/>
      <c r="G80" s="217"/>
      <c r="H80" s="217"/>
      <c r="I80" s="217"/>
    </row>
    <row r="81" spans="2:9" ht="14.25">
      <c r="B81" s="217"/>
      <c r="C81" s="217"/>
      <c r="D81" s="217"/>
      <c r="E81" s="217"/>
      <c r="F81" s="217"/>
      <c r="G81" s="217"/>
      <c r="H81" s="217"/>
      <c r="I81" s="217"/>
    </row>
    <row r="82" spans="2:9" ht="14.25">
      <c r="B82" s="217"/>
      <c r="C82" s="217"/>
      <c r="D82" s="217"/>
      <c r="E82" s="217"/>
      <c r="F82" s="217"/>
      <c r="G82" s="217"/>
      <c r="H82" s="217"/>
      <c r="I82" s="217"/>
    </row>
    <row r="83" spans="2:9" ht="14.25">
      <c r="B83" s="217"/>
      <c r="C83" s="217"/>
      <c r="D83" s="217"/>
      <c r="E83" s="217"/>
      <c r="F83" s="217"/>
      <c r="G83" s="217"/>
      <c r="H83" s="217"/>
      <c r="I83" s="217"/>
    </row>
    <row r="84" spans="2:9" ht="14.25">
      <c r="B84" s="217"/>
      <c r="C84" s="217"/>
      <c r="D84" s="217"/>
      <c r="E84" s="217"/>
      <c r="F84" s="217"/>
      <c r="G84" s="217"/>
      <c r="H84" s="217"/>
      <c r="I84" s="217"/>
    </row>
    <row r="85" spans="2:9" ht="14.25">
      <c r="B85" s="217"/>
      <c r="C85" s="217"/>
      <c r="D85" s="217"/>
      <c r="E85" s="217"/>
      <c r="F85" s="217"/>
      <c r="G85" s="217"/>
      <c r="H85" s="217"/>
      <c r="I85" s="217"/>
    </row>
    <row r="86" spans="2:9" ht="14.25">
      <c r="B86" s="217"/>
      <c r="C86" s="217"/>
      <c r="D86" s="217"/>
      <c r="E86" s="217"/>
      <c r="F86" s="217"/>
      <c r="G86" s="217"/>
      <c r="H86" s="217"/>
      <c r="I86" s="217"/>
    </row>
    <row r="87" spans="2:9" ht="14.25">
      <c r="B87" s="217"/>
      <c r="C87" s="217"/>
      <c r="D87" s="217"/>
      <c r="E87" s="217"/>
      <c r="F87" s="217"/>
      <c r="G87" s="217"/>
      <c r="H87" s="217"/>
      <c r="I87" s="217"/>
    </row>
    <row r="88" spans="2:9" ht="14.25">
      <c r="B88" s="217"/>
      <c r="C88" s="217"/>
      <c r="D88" s="217"/>
      <c r="E88" s="217"/>
      <c r="F88" s="217"/>
      <c r="G88" s="217"/>
      <c r="H88" s="217"/>
      <c r="I88" s="217"/>
    </row>
    <row r="89" spans="2:9" ht="14.25">
      <c r="B89" s="217"/>
      <c r="C89" s="217"/>
      <c r="D89" s="217"/>
      <c r="E89" s="217"/>
      <c r="F89" s="217"/>
      <c r="G89" s="217"/>
      <c r="H89" s="217"/>
      <c r="I89" s="217"/>
    </row>
    <row r="90" spans="2:9" ht="14.25">
      <c r="B90" s="217"/>
      <c r="C90" s="217"/>
      <c r="D90" s="217"/>
      <c r="E90" s="217"/>
      <c r="F90" s="217"/>
      <c r="G90" s="217"/>
      <c r="H90" s="217"/>
      <c r="I90" s="217"/>
    </row>
    <row r="91" spans="2:9" ht="14.25">
      <c r="B91" s="217"/>
      <c r="C91" s="217"/>
      <c r="D91" s="217"/>
      <c r="E91" s="217"/>
      <c r="F91" s="217"/>
      <c r="G91" s="217"/>
      <c r="H91" s="217"/>
      <c r="I91" s="217"/>
    </row>
    <row r="92" spans="2:9" ht="14.25">
      <c r="B92" s="217"/>
      <c r="C92" s="217"/>
      <c r="D92" s="217"/>
      <c r="E92" s="217"/>
      <c r="F92" s="217"/>
      <c r="G92" s="217"/>
      <c r="H92" s="217"/>
      <c r="I92" s="217"/>
    </row>
    <row r="93" spans="2:9" ht="14.25">
      <c r="B93" s="217"/>
      <c r="C93" s="217"/>
      <c r="D93" s="217"/>
      <c r="E93" s="217"/>
      <c r="F93" s="217"/>
      <c r="G93" s="217"/>
      <c r="H93" s="217"/>
      <c r="I93" s="217"/>
    </row>
    <row r="94" spans="2:9" ht="14.25">
      <c r="B94" s="217"/>
      <c r="C94" s="217"/>
      <c r="D94" s="217"/>
      <c r="E94" s="217"/>
      <c r="F94" s="217"/>
      <c r="G94" s="217"/>
      <c r="H94" s="217"/>
      <c r="I94" s="217"/>
    </row>
    <row r="95" spans="2:9" ht="14.25">
      <c r="B95" s="217"/>
      <c r="C95" s="217"/>
      <c r="D95" s="217"/>
      <c r="E95" s="217"/>
      <c r="F95" s="217"/>
      <c r="G95" s="217"/>
      <c r="H95" s="217"/>
      <c r="I95" s="217"/>
    </row>
    <row r="96" spans="2:9" ht="14.25">
      <c r="B96" s="217"/>
      <c r="C96" s="217"/>
      <c r="D96" s="217"/>
      <c r="E96" s="217"/>
      <c r="F96" s="217"/>
      <c r="G96" s="217"/>
      <c r="H96" s="217"/>
      <c r="I96" s="217"/>
    </row>
    <row r="97" spans="2:9" ht="14.25">
      <c r="B97" s="217"/>
      <c r="C97" s="217"/>
      <c r="D97" s="217"/>
      <c r="E97" s="217"/>
      <c r="F97" s="217"/>
      <c r="G97" s="217"/>
      <c r="H97" s="217"/>
      <c r="I97" s="217"/>
    </row>
    <row r="98" spans="2:9" ht="14.25">
      <c r="B98" s="217"/>
      <c r="C98" s="217"/>
      <c r="D98" s="217"/>
      <c r="E98" s="217"/>
      <c r="F98" s="217"/>
      <c r="G98" s="217"/>
      <c r="H98" s="217"/>
      <c r="I98" s="217"/>
    </row>
    <row r="99" spans="2:9" ht="14.25">
      <c r="B99" s="217"/>
      <c r="C99" s="217"/>
      <c r="D99" s="217"/>
      <c r="E99" s="217"/>
      <c r="F99" s="217"/>
      <c r="G99" s="217"/>
      <c r="H99" s="217"/>
      <c r="I99" s="217"/>
    </row>
    <row r="100" spans="2:9" ht="14.25">
      <c r="B100" s="217"/>
      <c r="C100" s="217"/>
      <c r="D100" s="217"/>
      <c r="E100" s="217"/>
      <c r="F100" s="217"/>
      <c r="G100" s="217"/>
      <c r="H100" s="217"/>
      <c r="I100" s="217"/>
    </row>
    <row r="101" spans="2:9" ht="14.25">
      <c r="B101" s="217"/>
      <c r="C101" s="217"/>
      <c r="D101" s="217"/>
      <c r="E101" s="217"/>
      <c r="F101" s="217"/>
      <c r="G101" s="217"/>
      <c r="H101" s="217"/>
      <c r="I101" s="217"/>
    </row>
    <row r="102" spans="2:9" ht="14.25">
      <c r="B102" s="217"/>
      <c r="C102" s="217"/>
      <c r="D102" s="217"/>
      <c r="E102" s="217"/>
      <c r="F102" s="217"/>
      <c r="G102" s="217"/>
      <c r="H102" s="217"/>
      <c r="I102" s="217"/>
    </row>
    <row r="103" spans="2:9" ht="14.25">
      <c r="B103" s="217"/>
      <c r="C103" s="217"/>
      <c r="D103" s="217"/>
      <c r="E103" s="217"/>
      <c r="F103" s="217"/>
      <c r="G103" s="217"/>
      <c r="H103" s="217"/>
      <c r="I103" s="217"/>
    </row>
    <row r="104" spans="2:9" ht="14.25">
      <c r="B104" s="217"/>
      <c r="C104" s="217"/>
      <c r="D104" s="217"/>
      <c r="E104" s="217"/>
      <c r="F104" s="217"/>
      <c r="G104" s="217"/>
      <c r="H104" s="217"/>
      <c r="I104" s="217"/>
    </row>
    <row r="105" spans="2:9" ht="14.25">
      <c r="B105" s="217"/>
      <c r="C105" s="217"/>
      <c r="D105" s="217"/>
      <c r="E105" s="217"/>
      <c r="F105" s="217"/>
      <c r="G105" s="217"/>
      <c r="H105" s="217"/>
      <c r="I105" s="217"/>
    </row>
    <row r="106" spans="2:9" ht="14.25">
      <c r="B106" s="217"/>
      <c r="C106" s="217"/>
      <c r="D106" s="217"/>
      <c r="E106" s="217"/>
      <c r="F106" s="217"/>
      <c r="G106" s="217"/>
      <c r="H106" s="217"/>
      <c r="I106" s="217"/>
    </row>
    <row r="107" spans="2:9" ht="14.25">
      <c r="B107" s="217"/>
      <c r="C107" s="217"/>
      <c r="D107" s="217"/>
      <c r="E107" s="217"/>
      <c r="F107" s="217"/>
      <c r="G107" s="217"/>
      <c r="H107" s="217"/>
      <c r="I107" s="217"/>
    </row>
    <row r="108" spans="2:9" ht="14.25">
      <c r="B108" s="217"/>
      <c r="C108" s="217"/>
      <c r="D108" s="217"/>
      <c r="E108" s="217"/>
      <c r="F108" s="217"/>
      <c r="G108" s="217"/>
      <c r="H108" s="217"/>
      <c r="I108" s="217"/>
    </row>
    <row r="109" spans="2:9" ht="14.25">
      <c r="B109" s="217"/>
      <c r="C109" s="217"/>
      <c r="D109" s="217"/>
      <c r="E109" s="217"/>
      <c r="F109" s="217"/>
      <c r="G109" s="217"/>
      <c r="H109" s="217"/>
      <c r="I109" s="217"/>
    </row>
    <row r="110" spans="2:9" ht="14.25">
      <c r="B110" s="217"/>
      <c r="C110" s="217"/>
      <c r="D110" s="217"/>
      <c r="E110" s="217"/>
      <c r="F110" s="217"/>
      <c r="G110" s="217"/>
      <c r="H110" s="217"/>
      <c r="I110" s="217"/>
    </row>
    <row r="111" spans="2:9" ht="14.25">
      <c r="B111" s="217"/>
      <c r="C111" s="217"/>
      <c r="D111" s="217"/>
      <c r="E111" s="217"/>
      <c r="F111" s="217"/>
      <c r="G111" s="217"/>
      <c r="H111" s="217"/>
      <c r="I111" s="217"/>
    </row>
    <row r="112" spans="2:9" ht="14.25">
      <c r="B112" s="217"/>
      <c r="C112" s="217"/>
      <c r="D112" s="217"/>
      <c r="E112" s="217"/>
      <c r="F112" s="217"/>
      <c r="G112" s="217"/>
      <c r="H112" s="217"/>
      <c r="I112" s="217"/>
    </row>
    <row r="113" spans="2:9" ht="14.25">
      <c r="B113" s="217"/>
      <c r="C113" s="217"/>
      <c r="D113" s="217"/>
      <c r="E113" s="217"/>
      <c r="F113" s="217"/>
      <c r="G113" s="217"/>
      <c r="H113" s="217"/>
      <c r="I113" s="217"/>
    </row>
    <row r="114" spans="2:9" ht="14.25">
      <c r="B114" s="217"/>
      <c r="C114" s="217"/>
      <c r="D114" s="217"/>
      <c r="E114" s="217"/>
      <c r="F114" s="217"/>
      <c r="G114" s="217"/>
      <c r="H114" s="217"/>
      <c r="I114" s="217"/>
    </row>
    <row r="115" spans="2:9" ht="14.25">
      <c r="B115" s="217"/>
      <c r="C115" s="217"/>
      <c r="D115" s="217"/>
      <c r="E115" s="217"/>
      <c r="F115" s="217"/>
      <c r="G115" s="217"/>
      <c r="H115" s="217"/>
      <c r="I115" s="217"/>
    </row>
    <row r="116" spans="2:9" ht="14.25">
      <c r="B116" s="217"/>
      <c r="C116" s="217"/>
      <c r="D116" s="217"/>
      <c r="E116" s="217"/>
      <c r="F116" s="217"/>
      <c r="G116" s="217"/>
      <c r="H116" s="217"/>
      <c r="I116" s="217"/>
    </row>
    <row r="117" spans="2:9" ht="14.25">
      <c r="B117" s="217"/>
      <c r="C117" s="217"/>
      <c r="D117" s="217"/>
      <c r="E117" s="217"/>
      <c r="F117" s="217"/>
      <c r="G117" s="217"/>
      <c r="H117" s="217"/>
      <c r="I117" s="217"/>
    </row>
    <row r="118" spans="2:9" ht="14.25">
      <c r="B118" s="217"/>
      <c r="C118" s="217"/>
      <c r="D118" s="217"/>
      <c r="E118" s="217"/>
      <c r="F118" s="217"/>
      <c r="G118" s="217"/>
      <c r="H118" s="217"/>
      <c r="I118" s="217"/>
    </row>
    <row r="119" spans="2:9" ht="14.25">
      <c r="B119" s="217"/>
      <c r="C119" s="217"/>
      <c r="D119" s="217"/>
      <c r="E119" s="217"/>
      <c r="F119" s="217"/>
      <c r="G119" s="217"/>
      <c r="H119" s="217"/>
      <c r="I119" s="217"/>
    </row>
    <row r="120" spans="2:9" ht="14.25">
      <c r="B120" s="217"/>
      <c r="C120" s="217"/>
      <c r="D120" s="217"/>
      <c r="E120" s="217"/>
      <c r="F120" s="217"/>
      <c r="G120" s="217"/>
      <c r="H120" s="217"/>
      <c r="I120" s="217"/>
    </row>
    <row r="121" spans="2:9" ht="14.25">
      <c r="B121" s="217"/>
      <c r="C121" s="217"/>
      <c r="D121" s="217"/>
      <c r="E121" s="217"/>
      <c r="F121" s="217"/>
      <c r="G121" s="217"/>
      <c r="H121" s="217"/>
      <c r="I121" s="217"/>
    </row>
    <row r="122" spans="2:9" ht="14.25">
      <c r="B122" s="217"/>
      <c r="C122" s="217"/>
      <c r="D122" s="217"/>
      <c r="E122" s="217"/>
      <c r="F122" s="217"/>
      <c r="G122" s="217"/>
      <c r="H122" s="217"/>
      <c r="I122" s="217"/>
    </row>
    <row r="123" spans="2:9" ht="14.25">
      <c r="B123" s="217"/>
      <c r="C123" s="217"/>
      <c r="D123" s="217"/>
      <c r="E123" s="217"/>
      <c r="F123" s="217"/>
      <c r="G123" s="217"/>
      <c r="H123" s="217"/>
      <c r="I123" s="217"/>
    </row>
    <row r="124" spans="2:9" ht="14.25">
      <c r="B124" s="217"/>
      <c r="C124" s="217"/>
      <c r="D124" s="217"/>
      <c r="E124" s="217"/>
      <c r="F124" s="217"/>
      <c r="G124" s="217"/>
      <c r="H124" s="217"/>
      <c r="I124" s="217"/>
    </row>
    <row r="125" spans="2:9" ht="14.25">
      <c r="B125" s="217"/>
      <c r="C125" s="217"/>
      <c r="D125" s="217"/>
      <c r="E125" s="217"/>
      <c r="F125" s="217"/>
      <c r="G125" s="217"/>
      <c r="H125" s="217"/>
      <c r="I125" s="217"/>
    </row>
    <row r="126" spans="2:9" ht="14.25">
      <c r="B126" s="217"/>
      <c r="C126" s="217"/>
      <c r="D126" s="217"/>
      <c r="E126" s="217"/>
      <c r="F126" s="217"/>
      <c r="G126" s="217"/>
      <c r="H126" s="217"/>
      <c r="I126" s="217"/>
    </row>
    <row r="127" spans="2:9" ht="14.25">
      <c r="B127" s="217"/>
      <c r="C127" s="217"/>
      <c r="D127" s="217"/>
      <c r="E127" s="217"/>
      <c r="F127" s="217"/>
      <c r="G127" s="217"/>
      <c r="H127" s="217"/>
      <c r="I127" s="217"/>
    </row>
    <row r="128" spans="2:9" ht="14.25">
      <c r="B128" s="217"/>
      <c r="C128" s="217"/>
      <c r="D128" s="217"/>
      <c r="E128" s="217"/>
      <c r="F128" s="217"/>
      <c r="G128" s="217"/>
      <c r="H128" s="217"/>
      <c r="I128" s="217"/>
    </row>
    <row r="129" spans="2:9" ht="14.25">
      <c r="B129" s="217"/>
      <c r="C129" s="217"/>
      <c r="D129" s="217"/>
      <c r="E129" s="217"/>
      <c r="F129" s="217"/>
      <c r="G129" s="217"/>
      <c r="H129" s="217"/>
      <c r="I129" s="217"/>
    </row>
    <row r="130" spans="2:9" ht="14.25">
      <c r="B130" s="217"/>
      <c r="C130" s="217"/>
      <c r="D130" s="217"/>
      <c r="E130" s="217"/>
      <c r="F130" s="217"/>
      <c r="G130" s="217"/>
      <c r="H130" s="217"/>
      <c r="I130" s="217"/>
    </row>
    <row r="131" spans="2:9" ht="14.25">
      <c r="B131" s="217"/>
      <c r="C131" s="217"/>
      <c r="D131" s="217"/>
      <c r="E131" s="217"/>
      <c r="F131" s="217"/>
      <c r="G131" s="217"/>
      <c r="H131" s="217"/>
      <c r="I131" s="217"/>
    </row>
    <row r="132" spans="2:9" ht="14.25">
      <c r="B132" s="217"/>
      <c r="C132" s="217"/>
      <c r="D132" s="217"/>
      <c r="E132" s="217"/>
      <c r="F132" s="217"/>
      <c r="G132" s="217"/>
      <c r="H132" s="217"/>
      <c r="I132" s="217"/>
    </row>
    <row r="133" spans="2:9" ht="14.25">
      <c r="B133" s="217"/>
      <c r="C133" s="217"/>
      <c r="D133" s="217"/>
      <c r="E133" s="217"/>
      <c r="F133" s="217"/>
      <c r="G133" s="217"/>
      <c r="H133" s="217"/>
      <c r="I133" s="217"/>
    </row>
    <row r="134" spans="2:9" ht="14.25">
      <c r="B134" s="217"/>
      <c r="C134" s="217"/>
      <c r="D134" s="217"/>
      <c r="E134" s="217"/>
      <c r="F134" s="217"/>
      <c r="G134" s="217"/>
      <c r="H134" s="217"/>
      <c r="I134" s="217"/>
    </row>
    <row r="135" spans="2:9" ht="14.25">
      <c r="B135" s="217"/>
      <c r="C135" s="217"/>
      <c r="D135" s="217"/>
      <c r="E135" s="217"/>
      <c r="F135" s="217"/>
      <c r="G135" s="217"/>
      <c r="H135" s="217"/>
      <c r="I135" s="217"/>
    </row>
    <row r="136" spans="2:9" ht="14.25">
      <c r="B136" s="217"/>
      <c r="C136" s="217"/>
      <c r="D136" s="217"/>
      <c r="E136" s="217"/>
      <c r="F136" s="217"/>
      <c r="G136" s="217"/>
      <c r="H136" s="217"/>
      <c r="I136" s="217"/>
    </row>
    <row r="137" spans="2:9" ht="14.25">
      <c r="B137" s="217"/>
      <c r="C137" s="217"/>
      <c r="D137" s="217"/>
      <c r="E137" s="217"/>
      <c r="F137" s="217"/>
      <c r="G137" s="217"/>
      <c r="H137" s="217"/>
      <c r="I137" s="217"/>
    </row>
    <row r="138" spans="2:9" ht="14.25">
      <c r="B138" s="217"/>
      <c r="C138" s="217"/>
      <c r="D138" s="217"/>
      <c r="E138" s="217"/>
      <c r="F138" s="217"/>
      <c r="G138" s="217"/>
      <c r="H138" s="217"/>
      <c r="I138" s="217"/>
    </row>
    <row r="139" spans="2:9" ht="14.25">
      <c r="B139" s="217"/>
      <c r="C139" s="217"/>
      <c r="D139" s="217"/>
      <c r="E139" s="217"/>
      <c r="F139" s="217"/>
      <c r="G139" s="217"/>
      <c r="H139" s="217"/>
      <c r="I139" s="217"/>
    </row>
    <row r="140" spans="2:9" ht="14.25">
      <c r="B140" s="217"/>
      <c r="C140" s="217"/>
      <c r="D140" s="217"/>
      <c r="E140" s="217"/>
      <c r="F140" s="217"/>
      <c r="G140" s="217"/>
      <c r="H140" s="217"/>
      <c r="I140" s="217"/>
    </row>
    <row r="141" spans="2:9" ht="14.25">
      <c r="B141" s="217"/>
      <c r="C141" s="217"/>
      <c r="D141" s="217"/>
      <c r="E141" s="217"/>
      <c r="F141" s="217"/>
      <c r="G141" s="217"/>
      <c r="H141" s="217"/>
      <c r="I141" s="217"/>
    </row>
    <row r="142" spans="2:9" ht="14.25">
      <c r="B142" s="217"/>
      <c r="C142" s="217"/>
      <c r="D142" s="217"/>
      <c r="E142" s="217"/>
      <c r="F142" s="217"/>
      <c r="G142" s="217"/>
      <c r="H142" s="217"/>
      <c r="I142" s="217"/>
    </row>
    <row r="143" spans="2:9" ht="14.25">
      <c r="B143" s="217"/>
      <c r="C143" s="217"/>
      <c r="D143" s="217"/>
      <c r="E143" s="217"/>
      <c r="F143" s="217"/>
      <c r="G143" s="217"/>
      <c r="H143" s="217"/>
      <c r="I143" s="217"/>
    </row>
    <row r="144" spans="2:9" ht="14.25">
      <c r="B144" s="217"/>
      <c r="C144" s="217"/>
      <c r="D144" s="217"/>
      <c r="E144" s="217"/>
      <c r="F144" s="217"/>
      <c r="G144" s="217"/>
      <c r="H144" s="217"/>
      <c r="I144" s="217"/>
    </row>
    <row r="145" spans="2:9" ht="14.25">
      <c r="B145" s="217"/>
      <c r="C145" s="217"/>
      <c r="D145" s="217"/>
      <c r="E145" s="217"/>
      <c r="F145" s="217"/>
      <c r="G145" s="217"/>
      <c r="H145" s="217"/>
      <c r="I145" s="217"/>
    </row>
    <row r="146" spans="2:9" ht="14.25">
      <c r="B146" s="217"/>
      <c r="C146" s="217"/>
      <c r="D146" s="217"/>
      <c r="E146" s="217"/>
      <c r="F146" s="217"/>
      <c r="G146" s="217"/>
      <c r="H146" s="217"/>
      <c r="I146" s="217"/>
    </row>
    <row r="147" spans="2:9" ht="14.25">
      <c r="B147" s="217"/>
      <c r="C147" s="217"/>
      <c r="D147" s="217"/>
      <c r="E147" s="217"/>
      <c r="F147" s="217"/>
      <c r="G147" s="217"/>
      <c r="H147" s="217"/>
      <c r="I147" s="217"/>
    </row>
    <row r="148" spans="2:9" ht="14.25">
      <c r="B148" s="217"/>
      <c r="C148" s="217"/>
      <c r="D148" s="217"/>
      <c r="E148" s="217"/>
      <c r="F148" s="217"/>
      <c r="G148" s="217"/>
      <c r="H148" s="217"/>
      <c r="I148" s="217"/>
    </row>
    <row r="149" spans="2:9" ht="14.25">
      <c r="B149" s="217"/>
      <c r="C149" s="217"/>
      <c r="D149" s="217"/>
      <c r="E149" s="217"/>
      <c r="F149" s="217"/>
      <c r="G149" s="217"/>
      <c r="H149" s="217"/>
      <c r="I149" s="217"/>
    </row>
    <row r="150" spans="2:9" ht="14.25">
      <c r="B150" s="217"/>
      <c r="C150" s="217"/>
      <c r="D150" s="217"/>
      <c r="E150" s="217"/>
      <c r="F150" s="217"/>
      <c r="G150" s="217"/>
      <c r="H150" s="217"/>
      <c r="I150" s="217"/>
    </row>
    <row r="151" spans="2:9" ht="14.25">
      <c r="B151" s="217"/>
      <c r="C151" s="217"/>
      <c r="D151" s="217"/>
      <c r="E151" s="217"/>
      <c r="F151" s="217"/>
      <c r="G151" s="217"/>
      <c r="H151" s="217"/>
      <c r="I151" s="217"/>
    </row>
    <row r="152" spans="2:9" ht="14.25">
      <c r="B152" s="217"/>
      <c r="C152" s="217"/>
      <c r="D152" s="217"/>
      <c r="E152" s="217"/>
      <c r="F152" s="217"/>
      <c r="G152" s="217"/>
      <c r="H152" s="217"/>
      <c r="I152" s="217"/>
    </row>
    <row r="153" spans="2:9" ht="14.25">
      <c r="B153" s="217"/>
      <c r="C153" s="217"/>
      <c r="D153" s="217"/>
      <c r="E153" s="217"/>
      <c r="F153" s="217"/>
      <c r="G153" s="217"/>
      <c r="H153" s="217"/>
      <c r="I153" s="217"/>
    </row>
    <row r="154" spans="2:9" ht="14.25">
      <c r="B154" s="217"/>
      <c r="C154" s="217"/>
      <c r="D154" s="217"/>
      <c r="E154" s="217"/>
      <c r="F154" s="217"/>
      <c r="G154" s="217"/>
      <c r="H154" s="217"/>
      <c r="I154" s="217"/>
    </row>
    <row r="155" spans="2:9" ht="14.25">
      <c r="B155" s="217"/>
      <c r="C155" s="217"/>
      <c r="D155" s="217"/>
      <c r="E155" s="217"/>
      <c r="F155" s="217"/>
      <c r="G155" s="217"/>
      <c r="H155" s="217"/>
      <c r="I155" s="217"/>
    </row>
    <row r="156" spans="2:9" ht="14.25">
      <c r="B156" s="217"/>
      <c r="C156" s="217"/>
      <c r="D156" s="217"/>
      <c r="E156" s="217"/>
      <c r="F156" s="217"/>
      <c r="G156" s="217"/>
      <c r="H156" s="217"/>
      <c r="I156" s="217"/>
    </row>
    <row r="157" spans="2:9" ht="14.25">
      <c r="B157" s="217"/>
      <c r="C157" s="217"/>
      <c r="D157" s="217"/>
      <c r="E157" s="217"/>
      <c r="F157" s="217"/>
      <c r="G157" s="217"/>
      <c r="H157" s="217"/>
      <c r="I157" s="217"/>
    </row>
    <row r="158" spans="2:9" ht="14.25">
      <c r="B158" s="217"/>
      <c r="C158" s="217"/>
      <c r="D158" s="217"/>
      <c r="E158" s="217"/>
      <c r="F158" s="217"/>
      <c r="G158" s="217"/>
      <c r="H158" s="217"/>
      <c r="I158" s="217"/>
    </row>
    <row r="159" spans="2:9" ht="14.25">
      <c r="B159" s="217"/>
      <c r="C159" s="217"/>
      <c r="D159" s="217"/>
      <c r="E159" s="217"/>
      <c r="F159" s="217"/>
      <c r="G159" s="217"/>
      <c r="H159" s="217"/>
      <c r="I159" s="217"/>
    </row>
    <row r="160" spans="2:9" ht="14.25">
      <c r="B160" s="217"/>
      <c r="C160" s="217"/>
      <c r="D160" s="217"/>
      <c r="E160" s="217"/>
      <c r="F160" s="217"/>
      <c r="G160" s="217"/>
      <c r="H160" s="217"/>
      <c r="I160" s="217"/>
    </row>
    <row r="161" spans="2:9" ht="14.25">
      <c r="B161" s="217"/>
      <c r="C161" s="217"/>
      <c r="D161" s="217"/>
      <c r="E161" s="217"/>
      <c r="F161" s="217"/>
      <c r="G161" s="217"/>
      <c r="H161" s="217"/>
      <c r="I161" s="217"/>
    </row>
    <row r="162" spans="2:9" ht="14.25">
      <c r="B162" s="217"/>
      <c r="C162" s="217"/>
      <c r="D162" s="217"/>
      <c r="E162" s="217"/>
      <c r="F162" s="217"/>
      <c r="G162" s="217"/>
      <c r="H162" s="217"/>
      <c r="I162" s="217"/>
    </row>
    <row r="163" spans="2:9" ht="14.25">
      <c r="B163" s="217"/>
      <c r="C163" s="217"/>
      <c r="D163" s="217"/>
      <c r="E163" s="217"/>
      <c r="F163" s="217"/>
      <c r="G163" s="217"/>
      <c r="H163" s="217"/>
      <c r="I163" s="217"/>
    </row>
    <row r="164" spans="2:9" ht="14.25">
      <c r="B164" s="217"/>
      <c r="C164" s="217"/>
      <c r="D164" s="217"/>
      <c r="E164" s="217"/>
      <c r="F164" s="217"/>
      <c r="G164" s="217"/>
      <c r="H164" s="217"/>
      <c r="I164" s="217"/>
    </row>
    <row r="165" spans="2:9" ht="14.25">
      <c r="B165" s="217"/>
      <c r="C165" s="217"/>
      <c r="D165" s="217"/>
      <c r="E165" s="217"/>
      <c r="F165" s="217"/>
      <c r="G165" s="217"/>
      <c r="H165" s="217"/>
      <c r="I165" s="217"/>
    </row>
    <row r="166" spans="2:9" ht="14.25">
      <c r="B166" s="217"/>
      <c r="C166" s="217"/>
      <c r="D166" s="217"/>
      <c r="E166" s="217"/>
      <c r="F166" s="217"/>
      <c r="G166" s="217"/>
      <c r="H166" s="217"/>
      <c r="I166" s="217"/>
    </row>
    <row r="167" spans="2:9" ht="14.25">
      <c r="B167" s="217"/>
      <c r="C167" s="217"/>
      <c r="D167" s="217"/>
      <c r="E167" s="217"/>
      <c r="F167" s="217"/>
      <c r="G167" s="217"/>
      <c r="H167" s="217"/>
      <c r="I167" s="217"/>
    </row>
    <row r="168" spans="2:9" ht="14.25">
      <c r="B168" s="217"/>
      <c r="C168" s="217"/>
      <c r="D168" s="217"/>
      <c r="E168" s="217"/>
      <c r="F168" s="217"/>
      <c r="G168" s="217"/>
      <c r="H168" s="217"/>
      <c r="I168" s="217"/>
    </row>
    <row r="169" spans="2:9" ht="14.25">
      <c r="B169" s="217"/>
      <c r="C169" s="217"/>
      <c r="D169" s="217"/>
      <c r="E169" s="217"/>
      <c r="F169" s="217"/>
      <c r="G169" s="217"/>
      <c r="H169" s="217"/>
      <c r="I169" s="217"/>
    </row>
    <row r="170" spans="2:9" ht="14.25">
      <c r="B170" s="217"/>
      <c r="C170" s="217"/>
      <c r="D170" s="217"/>
      <c r="E170" s="217"/>
      <c r="F170" s="217"/>
      <c r="G170" s="217"/>
      <c r="H170" s="217"/>
      <c r="I170" s="217"/>
    </row>
    <row r="171" spans="2:9" ht="14.25">
      <c r="B171" s="217"/>
      <c r="C171" s="217"/>
      <c r="D171" s="217"/>
      <c r="E171" s="217"/>
      <c r="F171" s="217"/>
      <c r="G171" s="217"/>
      <c r="H171" s="217"/>
      <c r="I171" s="217"/>
    </row>
    <row r="172" spans="2:9" ht="14.25">
      <c r="B172" s="217"/>
      <c r="C172" s="217"/>
      <c r="D172" s="217"/>
      <c r="E172" s="217"/>
      <c r="F172" s="217"/>
      <c r="G172" s="217"/>
      <c r="H172" s="217"/>
      <c r="I172" s="217"/>
    </row>
    <row r="173" spans="2:9" ht="14.25">
      <c r="B173" s="217"/>
      <c r="C173" s="217"/>
      <c r="D173" s="217"/>
      <c r="E173" s="217"/>
      <c r="F173" s="217"/>
      <c r="G173" s="217"/>
      <c r="H173" s="217"/>
      <c r="I173" s="217"/>
    </row>
    <row r="174" spans="2:9" ht="14.25">
      <c r="B174" s="217"/>
      <c r="C174" s="217"/>
      <c r="D174" s="217"/>
      <c r="E174" s="217"/>
      <c r="F174" s="217"/>
      <c r="G174" s="217"/>
      <c r="H174" s="217"/>
      <c r="I174" s="217"/>
    </row>
    <row r="175" spans="2:9" ht="14.25">
      <c r="B175" s="217"/>
      <c r="C175" s="217"/>
      <c r="D175" s="217"/>
      <c r="E175" s="217"/>
      <c r="F175" s="217"/>
      <c r="G175" s="217"/>
      <c r="H175" s="217"/>
      <c r="I175" s="217"/>
    </row>
    <row r="176" spans="2:9" ht="14.25">
      <c r="B176" s="217"/>
      <c r="C176" s="217"/>
      <c r="D176" s="217"/>
      <c r="E176" s="217"/>
      <c r="F176" s="217"/>
      <c r="G176" s="217"/>
      <c r="H176" s="217"/>
      <c r="I176" s="217"/>
    </row>
    <row r="177" spans="2:9" ht="14.25">
      <c r="B177" s="217"/>
      <c r="C177" s="217"/>
      <c r="D177" s="217"/>
      <c r="E177" s="217"/>
      <c r="F177" s="217"/>
      <c r="G177" s="217"/>
      <c r="H177" s="217"/>
      <c r="I177" s="217"/>
    </row>
    <row r="178" spans="2:9" ht="14.25">
      <c r="B178" s="217"/>
      <c r="C178" s="217"/>
      <c r="D178" s="217"/>
      <c r="E178" s="217"/>
      <c r="F178" s="217"/>
      <c r="G178" s="217"/>
      <c r="H178" s="217"/>
      <c r="I178" s="217"/>
    </row>
    <row r="179" spans="2:9" ht="14.25">
      <c r="B179" s="217"/>
      <c r="C179" s="217"/>
      <c r="D179" s="217"/>
      <c r="E179" s="217"/>
      <c r="F179" s="217"/>
      <c r="G179" s="217"/>
      <c r="H179" s="217"/>
      <c r="I179" s="217"/>
    </row>
    <row r="180" spans="2:9" ht="14.25">
      <c r="B180" s="217"/>
      <c r="C180" s="217"/>
      <c r="D180" s="217"/>
      <c r="E180" s="217"/>
      <c r="F180" s="217"/>
      <c r="G180" s="217"/>
      <c r="H180" s="217"/>
      <c r="I180" s="217"/>
    </row>
    <row r="181" spans="2:9" ht="14.25">
      <c r="B181" s="217"/>
      <c r="C181" s="217"/>
      <c r="D181" s="217"/>
      <c r="E181" s="217"/>
      <c r="F181" s="217"/>
      <c r="G181" s="217"/>
      <c r="H181" s="217"/>
      <c r="I181" s="217"/>
    </row>
    <row r="182" spans="2:9" ht="14.25">
      <c r="B182" s="217"/>
      <c r="C182" s="217"/>
      <c r="D182" s="217"/>
      <c r="E182" s="217"/>
      <c r="F182" s="217"/>
      <c r="G182" s="217"/>
      <c r="H182" s="217"/>
      <c r="I182" s="217"/>
    </row>
    <row r="183" spans="2:9" ht="14.25">
      <c r="B183" s="217"/>
      <c r="C183" s="217"/>
      <c r="D183" s="217"/>
      <c r="E183" s="217"/>
      <c r="F183" s="217"/>
      <c r="G183" s="217"/>
      <c r="H183" s="217"/>
      <c r="I183" s="217"/>
    </row>
    <row r="184" spans="2:9" ht="14.25">
      <c r="B184" s="217"/>
      <c r="C184" s="217"/>
      <c r="D184" s="217"/>
      <c r="E184" s="217"/>
      <c r="F184" s="217"/>
      <c r="G184" s="217"/>
      <c r="H184" s="217"/>
      <c r="I184" s="217"/>
    </row>
    <row r="185" spans="2:9" ht="14.25">
      <c r="B185" s="217"/>
      <c r="C185" s="217"/>
      <c r="D185" s="217"/>
      <c r="E185" s="217"/>
      <c r="F185" s="217"/>
      <c r="G185" s="217"/>
      <c r="H185" s="217"/>
      <c r="I185" s="217"/>
    </row>
    <row r="186" spans="2:9" ht="14.25">
      <c r="B186" s="217"/>
      <c r="C186" s="217"/>
      <c r="D186" s="217"/>
      <c r="E186" s="217"/>
      <c r="F186" s="217"/>
      <c r="G186" s="217"/>
      <c r="H186" s="217"/>
      <c r="I186" s="217"/>
    </row>
    <row r="187" spans="2:9" ht="14.25">
      <c r="B187" s="217"/>
      <c r="C187" s="217"/>
      <c r="D187" s="217"/>
      <c r="E187" s="217"/>
      <c r="F187" s="217"/>
      <c r="G187" s="217"/>
      <c r="H187" s="217"/>
      <c r="I187" s="217"/>
    </row>
    <row r="188" spans="2:9" ht="14.25">
      <c r="B188" s="217"/>
      <c r="C188" s="217"/>
      <c r="D188" s="217"/>
      <c r="E188" s="217"/>
      <c r="F188" s="217"/>
      <c r="G188" s="217"/>
      <c r="H188" s="217"/>
      <c r="I188" s="217"/>
    </row>
    <row r="189" spans="2:9" ht="14.25">
      <c r="B189" s="217"/>
      <c r="C189" s="217"/>
      <c r="D189" s="217"/>
      <c r="E189" s="217"/>
      <c r="F189" s="217"/>
      <c r="G189" s="217"/>
      <c r="H189" s="217"/>
      <c r="I189" s="217"/>
    </row>
    <row r="190" spans="2:9" ht="14.25">
      <c r="B190" s="217"/>
      <c r="C190" s="217"/>
      <c r="D190" s="217"/>
      <c r="E190" s="217"/>
      <c r="F190" s="217"/>
      <c r="G190" s="217"/>
      <c r="H190" s="217"/>
      <c r="I190" s="217"/>
    </row>
    <row r="191" spans="2:9" ht="14.25">
      <c r="B191" s="217"/>
      <c r="C191" s="217"/>
      <c r="D191" s="217"/>
      <c r="E191" s="217"/>
      <c r="F191" s="217"/>
      <c r="G191" s="217"/>
      <c r="H191" s="217"/>
      <c r="I191" s="217"/>
    </row>
    <row r="192" spans="2:9" ht="14.25">
      <c r="B192" s="217"/>
      <c r="C192" s="217"/>
      <c r="D192" s="217"/>
      <c r="E192" s="217"/>
      <c r="F192" s="217"/>
      <c r="G192" s="217"/>
      <c r="H192" s="217"/>
      <c r="I192" s="217"/>
    </row>
    <row r="193" spans="2:9" ht="14.25">
      <c r="B193" s="217"/>
      <c r="C193" s="217"/>
      <c r="D193" s="217"/>
      <c r="E193" s="217"/>
      <c r="F193" s="217"/>
      <c r="G193" s="217"/>
      <c r="H193" s="217"/>
      <c r="I193" s="217"/>
    </row>
    <row r="194" spans="2:9" ht="14.25">
      <c r="B194" s="217"/>
      <c r="C194" s="217"/>
      <c r="D194" s="217"/>
      <c r="E194" s="217"/>
      <c r="F194" s="217"/>
      <c r="G194" s="217"/>
      <c r="H194" s="217"/>
      <c r="I194" s="217"/>
    </row>
    <row r="195" spans="2:9" ht="14.25">
      <c r="B195" s="217"/>
      <c r="C195" s="217"/>
      <c r="D195" s="217"/>
      <c r="E195" s="217"/>
      <c r="F195" s="217"/>
      <c r="G195" s="217"/>
      <c r="H195" s="217"/>
      <c r="I195" s="217"/>
    </row>
    <row r="196" spans="2:9" ht="14.25">
      <c r="B196" s="217"/>
      <c r="C196" s="217"/>
      <c r="D196" s="217"/>
      <c r="E196" s="217"/>
      <c r="F196" s="217"/>
      <c r="G196" s="217"/>
      <c r="H196" s="217"/>
      <c r="I196" s="217"/>
    </row>
    <row r="197" spans="2:9" ht="14.25">
      <c r="B197" s="217"/>
      <c r="C197" s="217"/>
      <c r="D197" s="217"/>
      <c r="E197" s="217"/>
      <c r="F197" s="217"/>
      <c r="G197" s="217"/>
      <c r="H197" s="217"/>
      <c r="I197" s="217"/>
    </row>
    <row r="198" spans="2:9" ht="14.25">
      <c r="B198" s="217"/>
      <c r="C198" s="217"/>
      <c r="D198" s="217"/>
      <c r="E198" s="217"/>
      <c r="F198" s="217"/>
      <c r="G198" s="217"/>
      <c r="H198" s="217"/>
      <c r="I198" s="217"/>
    </row>
    <row r="199" spans="2:9" ht="14.25">
      <c r="B199" s="217"/>
      <c r="C199" s="217"/>
      <c r="D199" s="217"/>
      <c r="E199" s="217"/>
      <c r="F199" s="217"/>
      <c r="G199" s="217"/>
      <c r="H199" s="217"/>
      <c r="I199" s="217"/>
    </row>
    <row r="200" spans="2:9" ht="14.25">
      <c r="B200" s="217"/>
      <c r="C200" s="217"/>
      <c r="D200" s="217"/>
      <c r="E200" s="217"/>
      <c r="F200" s="217"/>
      <c r="G200" s="217"/>
      <c r="H200" s="217"/>
      <c r="I200" s="217"/>
    </row>
    <row r="201" spans="2:9" ht="14.25">
      <c r="B201" s="217"/>
      <c r="C201" s="217"/>
      <c r="D201" s="217"/>
      <c r="E201" s="217"/>
      <c r="F201" s="217"/>
      <c r="G201" s="217"/>
      <c r="H201" s="217"/>
      <c r="I201" s="217"/>
    </row>
    <row r="202" spans="2:9" ht="14.25">
      <c r="B202" s="217"/>
      <c r="C202" s="217"/>
      <c r="D202" s="217"/>
      <c r="E202" s="217"/>
      <c r="F202" s="217"/>
      <c r="G202" s="217"/>
      <c r="H202" s="217"/>
      <c r="I202" s="217"/>
    </row>
    <row r="203" spans="2:9" ht="14.25">
      <c r="B203" s="217"/>
      <c r="C203" s="217"/>
      <c r="D203" s="217"/>
      <c r="E203" s="217"/>
      <c r="F203" s="217"/>
      <c r="G203" s="217"/>
      <c r="H203" s="217"/>
      <c r="I203" s="217"/>
    </row>
    <row r="204" spans="2:9" ht="14.25">
      <c r="B204" s="217"/>
      <c r="C204" s="217"/>
      <c r="D204" s="217"/>
      <c r="E204" s="217"/>
      <c r="F204" s="217"/>
      <c r="G204" s="217"/>
      <c r="H204" s="217"/>
      <c r="I204" s="217"/>
    </row>
    <row r="205" spans="2:9" ht="14.25">
      <c r="B205" s="217"/>
      <c r="C205" s="217"/>
      <c r="D205" s="217"/>
      <c r="E205" s="217"/>
      <c r="F205" s="217"/>
      <c r="G205" s="217"/>
      <c r="H205" s="217"/>
      <c r="I205" s="217"/>
    </row>
    <row r="206" spans="2:9" ht="14.25">
      <c r="B206" s="217"/>
      <c r="C206" s="217"/>
      <c r="D206" s="217"/>
      <c r="E206" s="217"/>
      <c r="F206" s="217"/>
      <c r="G206" s="217"/>
      <c r="H206" s="217"/>
      <c r="I206" s="217"/>
    </row>
    <row r="207" spans="2:9" ht="14.25">
      <c r="B207" s="217"/>
      <c r="C207" s="217"/>
      <c r="D207" s="217"/>
      <c r="E207" s="217"/>
      <c r="F207" s="217"/>
      <c r="G207" s="217"/>
      <c r="H207" s="217"/>
      <c r="I207" s="217"/>
    </row>
    <row r="208" spans="2:9" ht="14.25">
      <c r="B208" s="217"/>
      <c r="C208" s="217"/>
      <c r="D208" s="217"/>
      <c r="E208" s="217"/>
      <c r="F208" s="217"/>
      <c r="G208" s="217"/>
      <c r="H208" s="217"/>
      <c r="I208" s="217"/>
    </row>
    <row r="209" spans="2:9" ht="14.25">
      <c r="B209" s="217"/>
      <c r="C209" s="217"/>
      <c r="D209" s="217"/>
      <c r="E209" s="217"/>
      <c r="F209" s="217"/>
      <c r="G209" s="217"/>
      <c r="H209" s="217"/>
      <c r="I209" s="217"/>
    </row>
    <row r="210" spans="2:9" ht="14.25">
      <c r="B210" s="217"/>
      <c r="C210" s="217"/>
      <c r="D210" s="217"/>
      <c r="E210" s="217"/>
      <c r="F210" s="217"/>
      <c r="G210" s="217"/>
      <c r="H210" s="217"/>
      <c r="I210" s="217"/>
    </row>
    <row r="211" spans="2:9" ht="14.25">
      <c r="B211" s="217"/>
      <c r="C211" s="217"/>
      <c r="D211" s="217"/>
      <c r="E211" s="217"/>
      <c r="F211" s="217"/>
      <c r="G211" s="217"/>
      <c r="H211" s="217"/>
      <c r="I211" s="217"/>
    </row>
    <row r="212" spans="2:9" ht="14.25">
      <c r="B212" s="217"/>
      <c r="C212" s="217"/>
      <c r="D212" s="217"/>
      <c r="E212" s="217"/>
      <c r="F212" s="217"/>
      <c r="G212" s="217"/>
      <c r="H212" s="217"/>
      <c r="I212" s="217"/>
    </row>
    <row r="213" spans="2:9" ht="14.25">
      <c r="B213" s="217"/>
      <c r="C213" s="217"/>
      <c r="D213" s="217"/>
      <c r="E213" s="217"/>
      <c r="F213" s="217"/>
      <c r="G213" s="217"/>
      <c r="H213" s="217"/>
      <c r="I213" s="217"/>
    </row>
    <row r="214" spans="2:9" ht="14.25">
      <c r="B214" s="217"/>
      <c r="C214" s="217"/>
      <c r="D214" s="217"/>
      <c r="E214" s="217"/>
      <c r="F214" s="217"/>
      <c r="G214" s="217"/>
      <c r="H214" s="217"/>
      <c r="I214" s="217"/>
    </row>
    <row r="215" spans="2:9" ht="14.25">
      <c r="B215" s="217"/>
      <c r="C215" s="217"/>
      <c r="D215" s="217"/>
      <c r="E215" s="217"/>
      <c r="F215" s="217"/>
      <c r="G215" s="217"/>
      <c r="H215" s="217"/>
      <c r="I215" s="217"/>
    </row>
    <row r="216" spans="2:9" ht="14.25">
      <c r="B216" s="217"/>
      <c r="C216" s="217"/>
      <c r="D216" s="217"/>
      <c r="E216" s="217"/>
      <c r="F216" s="217"/>
      <c r="G216" s="217"/>
      <c r="H216" s="217"/>
      <c r="I216" s="217"/>
    </row>
    <row r="217" spans="2:9" ht="14.25">
      <c r="B217" s="217"/>
      <c r="C217" s="217"/>
      <c r="D217" s="217"/>
      <c r="E217" s="217"/>
      <c r="F217" s="217"/>
      <c r="G217" s="217"/>
      <c r="H217" s="217"/>
      <c r="I217" s="217"/>
    </row>
    <row r="218" spans="2:9" ht="14.25">
      <c r="B218" s="217"/>
      <c r="C218" s="217"/>
      <c r="D218" s="217"/>
      <c r="E218" s="217"/>
      <c r="F218" s="217"/>
      <c r="G218" s="217"/>
      <c r="H218" s="217"/>
      <c r="I218" s="217"/>
    </row>
    <row r="219" spans="2:9" ht="14.25">
      <c r="B219" s="217"/>
      <c r="C219" s="217"/>
      <c r="D219" s="217"/>
      <c r="E219" s="217"/>
      <c r="F219" s="217"/>
      <c r="G219" s="217"/>
      <c r="H219" s="217"/>
      <c r="I219" s="217"/>
    </row>
    <row r="220" spans="2:9" ht="14.25">
      <c r="B220" s="217"/>
      <c r="C220" s="217"/>
      <c r="D220" s="217"/>
      <c r="E220" s="217"/>
      <c r="F220" s="217"/>
      <c r="G220" s="217"/>
      <c r="H220" s="217"/>
      <c r="I220" s="217"/>
    </row>
    <row r="221" spans="2:9" ht="14.25">
      <c r="B221" s="217"/>
      <c r="C221" s="217"/>
      <c r="D221" s="217"/>
      <c r="E221" s="217"/>
      <c r="F221" s="217"/>
      <c r="G221" s="217"/>
      <c r="H221" s="217"/>
      <c r="I221" s="217"/>
    </row>
    <row r="222" spans="2:9" ht="14.25">
      <c r="B222" s="217"/>
      <c r="C222" s="217"/>
      <c r="D222" s="217"/>
      <c r="E222" s="217"/>
      <c r="F222" s="217"/>
      <c r="G222" s="217"/>
      <c r="H222" s="217"/>
      <c r="I222" s="217"/>
    </row>
    <row r="223" spans="2:9" ht="14.25">
      <c r="B223" s="217"/>
      <c r="C223" s="217"/>
      <c r="D223" s="217"/>
      <c r="E223" s="217"/>
      <c r="F223" s="217"/>
      <c r="G223" s="217"/>
      <c r="H223" s="217"/>
      <c r="I223" s="217"/>
    </row>
    <row r="224" spans="2:9" ht="14.25">
      <c r="B224" s="217"/>
      <c r="C224" s="217"/>
      <c r="D224" s="217"/>
      <c r="E224" s="217"/>
      <c r="F224" s="217"/>
      <c r="G224" s="217"/>
      <c r="H224" s="217"/>
      <c r="I224" s="217"/>
    </row>
    <row r="225" spans="2:9" ht="14.25">
      <c r="B225" s="217"/>
      <c r="C225" s="217"/>
      <c r="D225" s="217"/>
      <c r="E225" s="217"/>
      <c r="F225" s="217"/>
      <c r="G225" s="217"/>
      <c r="H225" s="217"/>
      <c r="I225" s="217"/>
    </row>
    <row r="226" spans="2:9" ht="14.25">
      <c r="B226" s="217"/>
      <c r="C226" s="217"/>
      <c r="D226" s="217"/>
      <c r="E226" s="217"/>
      <c r="F226" s="217"/>
      <c r="G226" s="217"/>
      <c r="H226" s="217"/>
      <c r="I226" s="217"/>
    </row>
    <row r="227" spans="2:9" ht="14.25">
      <c r="B227" s="217"/>
      <c r="C227" s="217"/>
      <c r="D227" s="217"/>
      <c r="E227" s="217"/>
      <c r="F227" s="217"/>
      <c r="G227" s="217"/>
      <c r="H227" s="217"/>
      <c r="I227" s="217"/>
    </row>
    <row r="228" spans="2:9" ht="14.25">
      <c r="B228" s="217"/>
      <c r="C228" s="217"/>
      <c r="D228" s="217"/>
      <c r="E228" s="217"/>
      <c r="F228" s="217"/>
      <c r="G228" s="217"/>
      <c r="H228" s="217"/>
      <c r="I228" s="217"/>
    </row>
    <row r="229" spans="2:9" ht="14.25">
      <c r="B229" s="217"/>
      <c r="C229" s="217"/>
      <c r="D229" s="217"/>
      <c r="E229" s="217"/>
      <c r="F229" s="217"/>
      <c r="G229" s="217"/>
      <c r="H229" s="217"/>
      <c r="I229" s="217"/>
    </row>
    <row r="230" spans="2:9" ht="14.25">
      <c r="B230" s="217"/>
      <c r="C230" s="217"/>
      <c r="D230" s="217"/>
      <c r="E230" s="217"/>
      <c r="F230" s="217"/>
      <c r="G230" s="217"/>
      <c r="H230" s="217"/>
      <c r="I230" s="217"/>
    </row>
    <row r="231" spans="2:9" ht="14.25">
      <c r="B231" s="217"/>
      <c r="C231" s="217"/>
      <c r="D231" s="217"/>
      <c r="E231" s="217"/>
      <c r="F231" s="217"/>
      <c r="G231" s="217"/>
      <c r="H231" s="217"/>
      <c r="I231" s="217"/>
    </row>
    <row r="232" spans="2:9" ht="14.25">
      <c r="B232" s="217"/>
      <c r="C232" s="217"/>
      <c r="D232" s="217"/>
      <c r="E232" s="217"/>
      <c r="F232" s="217"/>
      <c r="G232" s="217"/>
      <c r="H232" s="217"/>
      <c r="I232" s="217"/>
    </row>
    <row r="233" spans="2:9" ht="14.25">
      <c r="B233" s="217"/>
      <c r="C233" s="217"/>
      <c r="D233" s="217"/>
      <c r="E233" s="217"/>
      <c r="F233" s="217"/>
      <c r="G233" s="217"/>
      <c r="H233" s="217"/>
      <c r="I233" s="217"/>
    </row>
    <row r="234" spans="2:9" ht="14.25">
      <c r="B234" s="217"/>
      <c r="C234" s="217"/>
      <c r="D234" s="217"/>
      <c r="E234" s="217"/>
      <c r="F234" s="217"/>
      <c r="G234" s="217"/>
      <c r="H234" s="217"/>
      <c r="I234" s="217"/>
    </row>
    <row r="235" spans="2:9" ht="14.25">
      <c r="B235" s="217"/>
      <c r="C235" s="217"/>
      <c r="D235" s="217"/>
      <c r="E235" s="217"/>
      <c r="F235" s="217"/>
      <c r="G235" s="217"/>
      <c r="H235" s="217"/>
      <c r="I235" s="217"/>
    </row>
    <row r="236" spans="2:9" ht="14.25">
      <c r="B236" s="217"/>
      <c r="C236" s="217"/>
      <c r="D236" s="217"/>
      <c r="E236" s="217"/>
      <c r="F236" s="217"/>
      <c r="G236" s="217"/>
      <c r="H236" s="217"/>
      <c r="I236" s="217"/>
    </row>
    <row r="237" spans="2:9" ht="14.25">
      <c r="B237" s="217"/>
      <c r="C237" s="217"/>
      <c r="D237" s="217"/>
      <c r="E237" s="217"/>
      <c r="F237" s="217"/>
      <c r="G237" s="217"/>
      <c r="H237" s="217"/>
      <c r="I237" s="217"/>
    </row>
    <row r="238" spans="2:9" ht="14.25">
      <c r="B238" s="217"/>
      <c r="C238" s="217"/>
      <c r="D238" s="217"/>
      <c r="E238" s="217"/>
      <c r="F238" s="217"/>
      <c r="G238" s="217"/>
      <c r="H238" s="217"/>
      <c r="I238" s="217"/>
    </row>
    <row r="239" spans="2:9" ht="14.25">
      <c r="B239" s="217"/>
      <c r="C239" s="217"/>
      <c r="D239" s="217"/>
      <c r="E239" s="217"/>
      <c r="F239" s="217"/>
      <c r="G239" s="217"/>
      <c r="H239" s="217"/>
      <c r="I239" s="217"/>
    </row>
    <row r="240" spans="2:9" ht="14.25">
      <c r="B240" s="217"/>
      <c r="C240" s="217"/>
      <c r="D240" s="217"/>
      <c r="E240" s="217"/>
      <c r="F240" s="217"/>
      <c r="G240" s="217"/>
      <c r="H240" s="217"/>
      <c r="I240" s="217"/>
    </row>
    <row r="241" spans="2:9" ht="14.25">
      <c r="B241" s="217"/>
      <c r="C241" s="217"/>
      <c r="D241" s="217"/>
      <c r="E241" s="217"/>
      <c r="F241" s="217"/>
      <c r="G241" s="217"/>
      <c r="H241" s="217"/>
      <c r="I241" s="217"/>
    </row>
    <row r="242" spans="2:9" ht="14.25">
      <c r="B242" s="217"/>
      <c r="C242" s="217"/>
      <c r="D242" s="217"/>
      <c r="E242" s="217"/>
      <c r="F242" s="217"/>
      <c r="G242" s="217"/>
      <c r="H242" s="217"/>
      <c r="I242" s="217"/>
    </row>
    <row r="243" spans="2:9" ht="14.25">
      <c r="B243" s="217"/>
      <c r="C243" s="217"/>
      <c r="D243" s="217"/>
      <c r="E243" s="217"/>
      <c r="F243" s="217"/>
      <c r="G243" s="217"/>
      <c r="H243" s="217"/>
      <c r="I243" s="217"/>
    </row>
    <row r="244" spans="2:9" ht="14.25">
      <c r="B244" s="217"/>
      <c r="C244" s="217"/>
      <c r="D244" s="217"/>
      <c r="E244" s="217"/>
      <c r="F244" s="217"/>
      <c r="G244" s="217"/>
      <c r="H244" s="217"/>
      <c r="I244" s="217"/>
    </row>
    <row r="245" spans="2:9" ht="14.25">
      <c r="B245" s="217"/>
      <c r="C245" s="217"/>
      <c r="D245" s="217"/>
      <c r="E245" s="217"/>
      <c r="F245" s="217"/>
      <c r="G245" s="217"/>
      <c r="H245" s="217"/>
      <c r="I245" s="217"/>
    </row>
    <row r="246" spans="2:9" ht="14.25">
      <c r="B246" s="217"/>
      <c r="C246" s="217"/>
      <c r="D246" s="217"/>
      <c r="E246" s="217"/>
      <c r="F246" s="217"/>
      <c r="G246" s="217"/>
      <c r="H246" s="217"/>
      <c r="I246" s="217"/>
    </row>
    <row r="247" spans="2:9" ht="14.25">
      <c r="B247" s="217"/>
      <c r="C247" s="217"/>
      <c r="D247" s="217"/>
      <c r="E247" s="217"/>
      <c r="F247" s="217"/>
      <c r="G247" s="217"/>
      <c r="H247" s="217"/>
      <c r="I247" s="217"/>
    </row>
    <row r="248" spans="2:9" ht="14.25">
      <c r="B248" s="217"/>
      <c r="C248" s="217"/>
      <c r="D248" s="217"/>
      <c r="E248" s="217"/>
      <c r="F248" s="217"/>
      <c r="G248" s="217"/>
      <c r="H248" s="217"/>
      <c r="I248" s="217"/>
    </row>
    <row r="249" spans="2:9" ht="14.25">
      <c r="B249" s="217"/>
      <c r="C249" s="217"/>
      <c r="D249" s="217"/>
      <c r="E249" s="217"/>
      <c r="F249" s="217"/>
      <c r="G249" s="217"/>
      <c r="H249" s="217"/>
      <c r="I249" s="217"/>
    </row>
    <row r="250" spans="2:9" ht="14.25">
      <c r="B250" s="217"/>
      <c r="C250" s="217"/>
      <c r="D250" s="217"/>
      <c r="E250" s="217"/>
      <c r="F250" s="217"/>
      <c r="G250" s="217"/>
      <c r="H250" s="217"/>
      <c r="I250" s="217"/>
    </row>
    <row r="251" spans="2:9" ht="14.25">
      <c r="B251" s="217"/>
      <c r="C251" s="217"/>
      <c r="D251" s="217"/>
      <c r="E251" s="217"/>
      <c r="F251" s="217"/>
      <c r="G251" s="217"/>
      <c r="H251" s="217"/>
      <c r="I251" s="217"/>
    </row>
    <row r="252" spans="2:9" ht="14.25">
      <c r="B252" s="217"/>
      <c r="C252" s="217"/>
      <c r="D252" s="217"/>
      <c r="E252" s="217"/>
      <c r="F252" s="217"/>
      <c r="G252" s="217"/>
      <c r="H252" s="217"/>
      <c r="I252" s="217"/>
    </row>
    <row r="253" spans="2:9" ht="14.25">
      <c r="B253" s="217"/>
      <c r="C253" s="217"/>
      <c r="D253" s="217"/>
      <c r="E253" s="217"/>
      <c r="F253" s="217"/>
      <c r="G253" s="217"/>
      <c r="H253" s="217"/>
      <c r="I253" s="217"/>
    </row>
    <row r="254" spans="2:9" ht="14.25">
      <c r="B254" s="217"/>
      <c r="C254" s="217"/>
      <c r="D254" s="217"/>
      <c r="E254" s="217"/>
      <c r="F254" s="217"/>
      <c r="G254" s="217"/>
      <c r="H254" s="217"/>
      <c r="I254" s="217"/>
    </row>
    <row r="255" spans="2:9" ht="14.25">
      <c r="B255" s="217"/>
      <c r="C255" s="217"/>
      <c r="D255" s="217"/>
      <c r="E255" s="217"/>
      <c r="F255" s="217"/>
      <c r="G255" s="217"/>
      <c r="H255" s="217"/>
      <c r="I255" s="217"/>
    </row>
    <row r="256" spans="2:9" ht="14.25">
      <c r="B256" s="217"/>
      <c r="C256" s="217"/>
      <c r="D256" s="217"/>
      <c r="E256" s="217"/>
      <c r="F256" s="217"/>
      <c r="G256" s="217"/>
      <c r="H256" s="217"/>
      <c r="I256" s="217"/>
    </row>
    <row r="257" spans="2:9" ht="14.25">
      <c r="B257" s="217"/>
      <c r="C257" s="217"/>
      <c r="D257" s="217"/>
      <c r="E257" s="217"/>
      <c r="F257" s="217"/>
      <c r="G257" s="217"/>
      <c r="H257" s="217"/>
      <c r="I257" s="217"/>
    </row>
    <row r="258" spans="2:9" ht="14.25">
      <c r="B258" s="217"/>
      <c r="C258" s="217"/>
      <c r="D258" s="217"/>
      <c r="E258" s="217"/>
      <c r="F258" s="217"/>
      <c r="G258" s="217"/>
      <c r="H258" s="217"/>
      <c r="I258" s="217"/>
    </row>
    <row r="259" spans="2:9" ht="14.25">
      <c r="B259" s="217"/>
      <c r="C259" s="217"/>
      <c r="D259" s="217"/>
      <c r="E259" s="217"/>
      <c r="F259" s="217"/>
      <c r="G259" s="217"/>
      <c r="H259" s="217"/>
      <c r="I259" s="217"/>
    </row>
    <row r="260" spans="2:9" ht="14.25">
      <c r="B260" s="217"/>
      <c r="C260" s="217"/>
      <c r="D260" s="217"/>
      <c r="E260" s="217"/>
      <c r="F260" s="217"/>
      <c r="G260" s="217"/>
      <c r="H260" s="217"/>
      <c r="I260" s="217"/>
    </row>
    <row r="261" spans="2:9" ht="14.25">
      <c r="B261" s="217"/>
      <c r="C261" s="217"/>
      <c r="D261" s="217"/>
      <c r="E261" s="217"/>
      <c r="F261" s="217"/>
      <c r="G261" s="217"/>
      <c r="H261" s="217"/>
      <c r="I261" s="217"/>
    </row>
    <row r="262" spans="2:9" ht="14.25">
      <c r="B262" s="217"/>
      <c r="C262" s="217"/>
      <c r="D262" s="217"/>
      <c r="E262" s="217"/>
      <c r="F262" s="217"/>
      <c r="G262" s="217"/>
      <c r="H262" s="217"/>
      <c r="I262" s="217"/>
    </row>
    <row r="263" spans="2:9" ht="14.25">
      <c r="B263" s="217"/>
      <c r="C263" s="217"/>
      <c r="D263" s="217"/>
      <c r="E263" s="217"/>
      <c r="F263" s="217"/>
      <c r="G263" s="217"/>
      <c r="H263" s="217"/>
      <c r="I263" s="217"/>
    </row>
    <row r="264" spans="2:9" ht="14.25">
      <c r="B264" s="217"/>
      <c r="C264" s="217"/>
      <c r="D264" s="217"/>
      <c r="E264" s="217"/>
      <c r="F264" s="217"/>
      <c r="G264" s="217"/>
      <c r="H264" s="217"/>
      <c r="I264" s="217"/>
    </row>
    <row r="265" spans="2:9" ht="14.25">
      <c r="B265" s="217"/>
      <c r="C265" s="217"/>
      <c r="D265" s="217"/>
      <c r="E265" s="217"/>
      <c r="F265" s="217"/>
      <c r="G265" s="217"/>
      <c r="H265" s="217"/>
      <c r="I265" s="217"/>
    </row>
    <row r="266" spans="2:9" ht="14.25">
      <c r="B266" s="217"/>
      <c r="C266" s="217"/>
      <c r="D266" s="217"/>
      <c r="E266" s="217"/>
      <c r="F266" s="217"/>
      <c r="G266" s="217"/>
      <c r="H266" s="217"/>
      <c r="I266" s="217"/>
    </row>
    <row r="267" spans="2:9" ht="14.25">
      <c r="B267" s="217"/>
      <c r="C267" s="217"/>
      <c r="D267" s="217"/>
      <c r="E267" s="217"/>
      <c r="F267" s="217"/>
      <c r="G267" s="217"/>
      <c r="H267" s="217"/>
      <c r="I267" s="217"/>
    </row>
    <row r="268" spans="2:9" ht="14.25">
      <c r="B268" s="217"/>
      <c r="C268" s="217"/>
      <c r="D268" s="217"/>
      <c r="E268" s="217"/>
      <c r="F268" s="217"/>
      <c r="G268" s="217"/>
      <c r="H268" s="217"/>
      <c r="I268" s="217"/>
    </row>
    <row r="269" spans="2:9" ht="14.25">
      <c r="B269" s="217"/>
      <c r="C269" s="217"/>
      <c r="D269" s="217"/>
      <c r="E269" s="217"/>
      <c r="F269" s="217"/>
      <c r="G269" s="217"/>
      <c r="H269" s="217"/>
      <c r="I269" s="217"/>
    </row>
    <row r="270" spans="2:9" ht="14.25">
      <c r="B270" s="217"/>
      <c r="C270" s="217"/>
      <c r="D270" s="217"/>
      <c r="E270" s="217"/>
      <c r="F270" s="217"/>
      <c r="G270" s="217"/>
      <c r="H270" s="217"/>
      <c r="I270" s="217"/>
    </row>
    <row r="271" spans="2:9" ht="14.25">
      <c r="B271" s="217"/>
      <c r="C271" s="217"/>
      <c r="D271" s="217"/>
      <c r="E271" s="217"/>
      <c r="F271" s="217"/>
      <c r="G271" s="217"/>
      <c r="H271" s="217"/>
      <c r="I271" s="217"/>
    </row>
    <row r="272" spans="2:9" ht="14.25">
      <c r="B272" s="217"/>
      <c r="C272" s="217"/>
      <c r="D272" s="217"/>
      <c r="E272" s="217"/>
      <c r="F272" s="217"/>
      <c r="G272" s="217"/>
      <c r="H272" s="217"/>
      <c r="I272" s="217"/>
    </row>
    <row r="273" spans="2:9" ht="14.25">
      <c r="B273" s="217"/>
      <c r="C273" s="217"/>
      <c r="D273" s="217"/>
      <c r="E273" s="217"/>
      <c r="F273" s="217"/>
      <c r="G273" s="217"/>
      <c r="H273" s="217"/>
      <c r="I273" s="217"/>
    </row>
    <row r="274" spans="2:9" ht="14.25">
      <c r="B274" s="217"/>
      <c r="C274" s="217"/>
      <c r="D274" s="217"/>
      <c r="E274" s="217"/>
      <c r="F274" s="217"/>
      <c r="G274" s="217"/>
      <c r="H274" s="217"/>
      <c r="I274" s="217"/>
    </row>
    <row r="275" spans="2:9" ht="14.25">
      <c r="B275" s="217"/>
      <c r="C275" s="217"/>
      <c r="D275" s="217"/>
      <c r="E275" s="217"/>
      <c r="F275" s="217"/>
      <c r="G275" s="217"/>
      <c r="H275" s="217"/>
      <c r="I275" s="217"/>
    </row>
    <row r="276" spans="2:9" ht="14.25">
      <c r="B276" s="217"/>
      <c r="C276" s="217"/>
      <c r="D276" s="217"/>
      <c r="E276" s="217"/>
      <c r="F276" s="217"/>
      <c r="G276" s="217"/>
      <c r="H276" s="217"/>
      <c r="I276" s="217"/>
    </row>
    <row r="277" spans="2:9" ht="14.25">
      <c r="B277" s="217"/>
      <c r="C277" s="217"/>
      <c r="D277" s="217"/>
      <c r="E277" s="217"/>
      <c r="F277" s="217"/>
      <c r="G277" s="217"/>
      <c r="H277" s="217"/>
      <c r="I277" s="217"/>
    </row>
    <row r="278" spans="2:9" ht="14.25">
      <c r="B278" s="217"/>
      <c r="C278" s="217"/>
      <c r="D278" s="217"/>
      <c r="E278" s="217"/>
      <c r="F278" s="217"/>
      <c r="G278" s="217"/>
      <c r="H278" s="217"/>
      <c r="I278" s="217"/>
    </row>
    <row r="279" spans="2:9" ht="14.25">
      <c r="B279" s="217"/>
      <c r="C279" s="217"/>
      <c r="D279" s="217"/>
      <c r="E279" s="217"/>
      <c r="F279" s="217"/>
      <c r="G279" s="217"/>
      <c r="H279" s="217"/>
      <c r="I279" s="217"/>
    </row>
    <row r="280" spans="2:9" ht="14.25">
      <c r="B280" s="217"/>
      <c r="C280" s="217"/>
      <c r="D280" s="217"/>
      <c r="E280" s="217"/>
      <c r="F280" s="217"/>
      <c r="G280" s="217"/>
      <c r="H280" s="217"/>
      <c r="I280" s="217"/>
    </row>
    <row r="281" spans="2:9" ht="14.25">
      <c r="B281" s="217"/>
      <c r="C281" s="217"/>
      <c r="D281" s="217"/>
      <c r="E281" s="217"/>
      <c r="F281" s="217"/>
      <c r="G281" s="217"/>
      <c r="H281" s="217"/>
      <c r="I281" s="217"/>
    </row>
    <row r="282" spans="2:9" ht="14.25">
      <c r="B282" s="217"/>
      <c r="C282" s="217"/>
      <c r="D282" s="217"/>
      <c r="E282" s="217"/>
      <c r="F282" s="217"/>
      <c r="G282" s="217"/>
      <c r="H282" s="217"/>
      <c r="I282" s="217"/>
    </row>
    <row r="283" spans="2:9" ht="14.25">
      <c r="B283" s="217"/>
      <c r="C283" s="217"/>
      <c r="D283" s="217"/>
      <c r="E283" s="217"/>
      <c r="F283" s="217"/>
      <c r="G283" s="217"/>
      <c r="H283" s="217"/>
      <c r="I283" s="217"/>
    </row>
    <row r="284" spans="2:9" ht="14.25">
      <c r="B284" s="217"/>
      <c r="C284" s="217"/>
      <c r="D284" s="217"/>
      <c r="E284" s="217"/>
      <c r="F284" s="217"/>
      <c r="G284" s="217"/>
      <c r="H284" s="217"/>
      <c r="I284" s="217"/>
    </row>
    <row r="285" spans="2:9" ht="14.25">
      <c r="B285" s="217"/>
      <c r="C285" s="217"/>
      <c r="D285" s="217"/>
      <c r="E285" s="217"/>
      <c r="F285" s="217"/>
      <c r="G285" s="217"/>
      <c r="H285" s="217"/>
      <c r="I285" s="217"/>
    </row>
    <row r="286" spans="2:9" ht="14.25">
      <c r="B286" s="217"/>
      <c r="C286" s="217"/>
      <c r="D286" s="217"/>
      <c r="E286" s="217"/>
      <c r="F286" s="217"/>
      <c r="G286" s="217"/>
      <c r="H286" s="217"/>
      <c r="I286" s="217"/>
    </row>
    <row r="287" spans="2:9" ht="14.25">
      <c r="B287" s="217"/>
      <c r="C287" s="217"/>
      <c r="D287" s="217"/>
      <c r="E287" s="217"/>
      <c r="F287" s="217"/>
      <c r="G287" s="217"/>
      <c r="H287" s="217"/>
      <c r="I287" s="217"/>
    </row>
    <row r="288" spans="2:9" ht="14.25">
      <c r="B288" s="217"/>
      <c r="C288" s="217"/>
      <c r="D288" s="217"/>
      <c r="E288" s="217"/>
      <c r="F288" s="217"/>
      <c r="G288" s="217"/>
      <c r="H288" s="217"/>
      <c r="I288" s="217"/>
    </row>
    <row r="289" spans="2:9" ht="14.25">
      <c r="B289" s="217"/>
      <c r="C289" s="217"/>
      <c r="D289" s="217"/>
      <c r="E289" s="217"/>
      <c r="F289" s="217"/>
      <c r="G289" s="217"/>
      <c r="H289" s="217"/>
      <c r="I289" s="217"/>
    </row>
    <row r="290" spans="2:9" ht="14.25">
      <c r="B290" s="217"/>
      <c r="C290" s="217"/>
      <c r="D290" s="217"/>
      <c r="E290" s="217"/>
      <c r="F290" s="217"/>
      <c r="G290" s="217"/>
      <c r="H290" s="217"/>
      <c r="I290" s="217"/>
    </row>
    <row r="291" spans="2:9" ht="14.25">
      <c r="B291" s="217"/>
      <c r="C291" s="217"/>
      <c r="D291" s="217"/>
      <c r="E291" s="217"/>
      <c r="F291" s="217"/>
      <c r="G291" s="217"/>
      <c r="H291" s="217"/>
      <c r="I291" s="217"/>
    </row>
    <row r="292" spans="2:9" ht="14.25">
      <c r="B292" s="217"/>
      <c r="C292" s="217"/>
      <c r="D292" s="217"/>
      <c r="E292" s="217"/>
      <c r="F292" s="217"/>
      <c r="G292" s="217"/>
      <c r="H292" s="217"/>
      <c r="I292" s="217"/>
    </row>
    <row r="293" spans="2:9" ht="14.25">
      <c r="B293" s="217"/>
      <c r="C293" s="217"/>
      <c r="D293" s="217"/>
      <c r="E293" s="217"/>
      <c r="F293" s="217"/>
      <c r="G293" s="217"/>
      <c r="H293" s="217"/>
      <c r="I293" s="217"/>
    </row>
    <row r="294" spans="2:9" ht="14.25">
      <c r="B294" s="217"/>
      <c r="C294" s="217"/>
      <c r="D294" s="217"/>
      <c r="E294" s="217"/>
      <c r="F294" s="217"/>
      <c r="G294" s="217"/>
      <c r="H294" s="217"/>
      <c r="I294" s="217"/>
    </row>
    <row r="295" spans="2:9" ht="14.25">
      <c r="B295" s="217"/>
      <c r="C295" s="217"/>
      <c r="D295" s="217"/>
      <c r="E295" s="217"/>
      <c r="F295" s="217"/>
      <c r="G295" s="217"/>
      <c r="H295" s="217"/>
      <c r="I295" s="217"/>
    </row>
    <row r="296" spans="2:9" ht="14.25">
      <c r="B296" s="217"/>
      <c r="C296" s="217"/>
      <c r="D296" s="217"/>
      <c r="E296" s="217"/>
      <c r="F296" s="217"/>
      <c r="G296" s="217"/>
      <c r="H296" s="217"/>
      <c r="I296" s="217"/>
    </row>
    <row r="297" spans="2:9" ht="14.25">
      <c r="B297" s="217"/>
      <c r="C297" s="217"/>
      <c r="D297" s="217"/>
      <c r="E297" s="217"/>
      <c r="F297" s="217"/>
      <c r="G297" s="217"/>
      <c r="H297" s="217"/>
      <c r="I297" s="217"/>
    </row>
    <row r="298" spans="2:9" ht="14.25">
      <c r="B298" s="217"/>
      <c r="C298" s="217"/>
      <c r="D298" s="217"/>
      <c r="E298" s="217"/>
      <c r="F298" s="217"/>
      <c r="G298" s="217"/>
      <c r="H298" s="217"/>
      <c r="I298" s="217"/>
    </row>
    <row r="299" spans="2:9" ht="14.25">
      <c r="B299" s="217"/>
      <c r="C299" s="217"/>
      <c r="D299" s="217"/>
      <c r="E299" s="217"/>
      <c r="F299" s="217"/>
      <c r="G299" s="217"/>
      <c r="H299" s="217"/>
      <c r="I299" s="217"/>
    </row>
    <row r="300" spans="2:9" ht="14.25">
      <c r="B300" s="217"/>
      <c r="C300" s="217"/>
      <c r="D300" s="217"/>
      <c r="E300" s="217"/>
      <c r="F300" s="217"/>
      <c r="G300" s="217"/>
      <c r="H300" s="217"/>
      <c r="I300" s="217"/>
    </row>
    <row r="301" spans="2:9" ht="14.25">
      <c r="B301" s="217"/>
      <c r="C301" s="217"/>
      <c r="D301" s="217"/>
      <c r="E301" s="217"/>
      <c r="F301" s="217"/>
      <c r="G301" s="217"/>
      <c r="H301" s="217"/>
      <c r="I301" s="217"/>
    </row>
    <row r="302" spans="2:9" ht="14.25">
      <c r="B302" s="217"/>
      <c r="C302" s="217"/>
      <c r="D302" s="217"/>
      <c r="E302" s="217"/>
      <c r="F302" s="217"/>
      <c r="G302" s="217"/>
      <c r="H302" s="217"/>
      <c r="I302" s="217"/>
    </row>
    <row r="303" spans="2:9" ht="14.25">
      <c r="B303" s="217"/>
      <c r="C303" s="217"/>
      <c r="D303" s="217"/>
      <c r="E303" s="217"/>
      <c r="F303" s="217"/>
      <c r="G303" s="217"/>
      <c r="H303" s="217"/>
      <c r="I303" s="217"/>
    </row>
    <row r="304" spans="2:9" ht="14.25">
      <c r="B304" s="217"/>
      <c r="C304" s="217"/>
      <c r="D304" s="217"/>
      <c r="E304" s="217"/>
      <c r="F304" s="217"/>
      <c r="G304" s="217"/>
      <c r="H304" s="217"/>
      <c r="I304" s="217"/>
    </row>
    <row r="305" spans="2:9" ht="14.25">
      <c r="B305" s="217"/>
      <c r="C305" s="217"/>
      <c r="D305" s="217"/>
      <c r="E305" s="217"/>
      <c r="F305" s="217"/>
      <c r="G305" s="217"/>
      <c r="H305" s="217"/>
      <c r="I305" s="217"/>
    </row>
    <row r="306" spans="2:9" ht="14.25">
      <c r="B306" s="217"/>
      <c r="C306" s="217"/>
      <c r="D306" s="217"/>
      <c r="E306" s="217"/>
      <c r="F306" s="217"/>
      <c r="G306" s="217"/>
      <c r="H306" s="217"/>
      <c r="I306" s="217"/>
    </row>
    <row r="307" spans="2:9" ht="14.25">
      <c r="B307" s="217"/>
      <c r="C307" s="217"/>
      <c r="D307" s="217"/>
      <c r="E307" s="217"/>
      <c r="F307" s="217"/>
      <c r="G307" s="217"/>
      <c r="H307" s="217"/>
      <c r="I307" s="217"/>
    </row>
    <row r="308" spans="2:9" ht="14.25">
      <c r="B308" s="217"/>
      <c r="C308" s="217"/>
      <c r="D308" s="217"/>
      <c r="E308" s="217"/>
      <c r="F308" s="217"/>
      <c r="G308" s="217"/>
      <c r="H308" s="217"/>
      <c r="I308" s="217"/>
    </row>
    <row r="309" spans="2:9" ht="14.25">
      <c r="B309" s="217"/>
      <c r="C309" s="217"/>
      <c r="D309" s="217"/>
      <c r="E309" s="217"/>
      <c r="F309" s="217"/>
      <c r="G309" s="217"/>
      <c r="H309" s="217"/>
      <c r="I309" s="217"/>
    </row>
    <row r="310" spans="2:9" ht="14.25">
      <c r="B310" s="217"/>
      <c r="C310" s="217"/>
      <c r="D310" s="217"/>
      <c r="E310" s="217"/>
      <c r="F310" s="217"/>
      <c r="G310" s="217"/>
      <c r="H310" s="217"/>
      <c r="I310" s="217"/>
    </row>
    <row r="311" spans="2:9" ht="14.25">
      <c r="B311" s="217"/>
      <c r="C311" s="217"/>
      <c r="D311" s="217"/>
      <c r="E311" s="217"/>
      <c r="F311" s="217"/>
      <c r="G311" s="217"/>
      <c r="H311" s="217"/>
      <c r="I311" s="217"/>
    </row>
    <row r="312" spans="2:9" ht="14.25">
      <c r="B312" s="217"/>
      <c r="C312" s="217"/>
      <c r="D312" s="217"/>
      <c r="E312" s="217"/>
      <c r="F312" s="217"/>
      <c r="G312" s="217"/>
      <c r="H312" s="217"/>
      <c r="I312" s="217"/>
    </row>
    <row r="313" spans="2:9" ht="14.25">
      <c r="B313" s="217"/>
      <c r="C313" s="217"/>
      <c r="D313" s="217"/>
      <c r="E313" s="217"/>
      <c r="F313" s="217"/>
      <c r="G313" s="217"/>
      <c r="H313" s="217"/>
      <c r="I313" s="217"/>
    </row>
    <row r="314" spans="2:9" ht="14.25">
      <c r="B314" s="217"/>
      <c r="C314" s="217"/>
      <c r="D314" s="217"/>
      <c r="E314" s="217"/>
      <c r="F314" s="217"/>
      <c r="G314" s="217"/>
      <c r="H314" s="217"/>
      <c r="I314" s="217"/>
    </row>
    <row r="315" spans="2:9" ht="14.25">
      <c r="B315" s="217"/>
      <c r="C315" s="217"/>
      <c r="D315" s="217"/>
      <c r="E315" s="217"/>
      <c r="F315" s="217"/>
      <c r="G315" s="217"/>
      <c r="H315" s="217"/>
      <c r="I315" s="217"/>
    </row>
    <row r="316" spans="2:9" ht="14.25">
      <c r="B316" s="217"/>
      <c r="C316" s="217"/>
      <c r="D316" s="217"/>
      <c r="E316" s="217"/>
      <c r="F316" s="217"/>
      <c r="G316" s="217"/>
      <c r="H316" s="217"/>
      <c r="I316" s="217"/>
    </row>
    <row r="317" spans="2:9" ht="14.25">
      <c r="B317" s="217"/>
      <c r="C317" s="217"/>
      <c r="D317" s="217"/>
      <c r="E317" s="217"/>
      <c r="F317" s="217"/>
      <c r="G317" s="217"/>
      <c r="H317" s="217"/>
      <c r="I317" s="217"/>
    </row>
    <row r="318" spans="2:9" ht="14.25">
      <c r="B318" s="217"/>
      <c r="C318" s="217"/>
      <c r="D318" s="217"/>
      <c r="E318" s="217"/>
      <c r="F318" s="217"/>
      <c r="G318" s="217"/>
      <c r="H318" s="217"/>
      <c r="I318" s="217"/>
    </row>
    <row r="319" spans="2:9" ht="14.25">
      <c r="B319" s="217"/>
      <c r="C319" s="217"/>
      <c r="D319" s="217"/>
      <c r="E319" s="217"/>
      <c r="F319" s="217"/>
      <c r="G319" s="217"/>
      <c r="H319" s="217"/>
      <c r="I319" s="217"/>
    </row>
    <row r="320" spans="2:9" ht="14.25">
      <c r="B320" s="217"/>
      <c r="C320" s="217"/>
      <c r="D320" s="217"/>
      <c r="E320" s="217"/>
      <c r="F320" s="217"/>
      <c r="G320" s="217"/>
      <c r="H320" s="217"/>
      <c r="I320" s="217"/>
    </row>
    <row r="321" spans="2:9" ht="14.25">
      <c r="B321" s="217"/>
      <c r="C321" s="217"/>
      <c r="D321" s="217"/>
      <c r="E321" s="217"/>
      <c r="F321" s="217"/>
      <c r="G321" s="217"/>
      <c r="H321" s="217"/>
      <c r="I321" s="217"/>
    </row>
    <row r="322" spans="2:9" ht="14.25">
      <c r="B322" s="217"/>
      <c r="C322" s="217"/>
      <c r="D322" s="217"/>
      <c r="E322" s="217"/>
      <c r="F322" s="217"/>
      <c r="G322" s="217"/>
      <c r="H322" s="217"/>
      <c r="I322" s="217"/>
    </row>
    <row r="323" spans="2:9" ht="14.25">
      <c r="B323" s="217"/>
      <c r="C323" s="217"/>
      <c r="D323" s="217"/>
      <c r="E323" s="217"/>
      <c r="F323" s="217"/>
      <c r="G323" s="217"/>
      <c r="H323" s="217"/>
      <c r="I323" s="217"/>
    </row>
    <row r="324" spans="2:9" ht="14.25">
      <c r="B324" s="217"/>
      <c r="C324" s="217"/>
      <c r="D324" s="217"/>
      <c r="E324" s="217"/>
      <c r="F324" s="217"/>
      <c r="G324" s="217"/>
      <c r="H324" s="217"/>
      <c r="I324" s="217"/>
    </row>
    <row r="325" spans="2:9" ht="14.25">
      <c r="B325" s="217"/>
      <c r="C325" s="217"/>
      <c r="D325" s="217"/>
      <c r="E325" s="217"/>
      <c r="F325" s="217"/>
      <c r="G325" s="217"/>
      <c r="H325" s="217"/>
      <c r="I325" s="217"/>
    </row>
    <row r="326" spans="2:9" ht="14.25">
      <c r="B326" s="217"/>
      <c r="C326" s="217"/>
      <c r="D326" s="217"/>
      <c r="E326" s="217"/>
      <c r="F326" s="217"/>
      <c r="G326" s="217"/>
      <c r="H326" s="217"/>
      <c r="I326" s="217"/>
    </row>
    <row r="327" spans="2:9" ht="14.25">
      <c r="B327" s="217"/>
      <c r="C327" s="217"/>
      <c r="D327" s="217"/>
      <c r="E327" s="217"/>
      <c r="F327" s="217"/>
      <c r="G327" s="217"/>
      <c r="H327" s="217"/>
      <c r="I327" s="217"/>
    </row>
    <row r="328" spans="2:9" ht="14.25">
      <c r="B328" s="217"/>
      <c r="C328" s="217"/>
      <c r="D328" s="217"/>
      <c r="E328" s="217"/>
      <c r="F328" s="217"/>
      <c r="G328" s="217"/>
      <c r="H328" s="217"/>
      <c r="I328" s="217"/>
    </row>
    <row r="329" spans="2:9" ht="14.25">
      <c r="B329" s="217"/>
      <c r="C329" s="217"/>
      <c r="D329" s="217"/>
      <c r="E329" s="217"/>
      <c r="F329" s="217"/>
      <c r="G329" s="217"/>
      <c r="H329" s="217"/>
      <c r="I329" s="217"/>
    </row>
    <row r="330" spans="2:9" ht="14.25">
      <c r="B330" s="217"/>
      <c r="C330" s="217"/>
      <c r="D330" s="217"/>
      <c r="E330" s="217"/>
      <c r="F330" s="217"/>
      <c r="G330" s="217"/>
      <c r="H330" s="217"/>
      <c r="I330" s="217"/>
    </row>
    <row r="331" spans="2:9" ht="14.25">
      <c r="B331" s="217"/>
      <c r="C331" s="217"/>
      <c r="D331" s="217"/>
      <c r="E331" s="217"/>
      <c r="F331" s="217"/>
      <c r="G331" s="217"/>
      <c r="H331" s="217"/>
      <c r="I331" s="217"/>
    </row>
    <row r="332" spans="2:9" ht="14.25">
      <c r="B332" s="217"/>
      <c r="C332" s="217"/>
      <c r="D332" s="217"/>
      <c r="E332" s="217"/>
      <c r="F332" s="217"/>
      <c r="G332" s="217"/>
      <c r="H332" s="217"/>
      <c r="I332" s="217"/>
    </row>
    <row r="333" spans="2:9" ht="14.25">
      <c r="B333" s="217"/>
      <c r="C333" s="217"/>
      <c r="D333" s="217"/>
      <c r="E333" s="217"/>
      <c r="F333" s="217"/>
      <c r="G333" s="217"/>
      <c r="H333" s="217"/>
      <c r="I333" s="217"/>
    </row>
    <row r="334" spans="2:9" ht="14.25">
      <c r="B334" s="217"/>
      <c r="C334" s="217"/>
      <c r="D334" s="217"/>
      <c r="E334" s="217"/>
      <c r="F334" s="217"/>
      <c r="G334" s="217"/>
      <c r="H334" s="217"/>
      <c r="I334" s="217"/>
    </row>
    <row r="335" spans="2:9" ht="14.25">
      <c r="B335" s="217"/>
      <c r="C335" s="217"/>
      <c r="D335" s="217"/>
      <c r="E335" s="217"/>
      <c r="F335" s="217"/>
      <c r="G335" s="217"/>
      <c r="H335" s="217"/>
      <c r="I335" s="217"/>
    </row>
    <row r="336" spans="2:9" ht="14.25">
      <c r="B336" s="217"/>
      <c r="C336" s="217"/>
      <c r="D336" s="217"/>
      <c r="E336" s="217"/>
      <c r="F336" s="217"/>
      <c r="G336" s="217"/>
      <c r="H336" s="217"/>
      <c r="I336" s="217"/>
    </row>
    <row r="337" spans="2:9" ht="14.25">
      <c r="B337" s="217"/>
      <c r="C337" s="217"/>
      <c r="D337" s="217"/>
      <c r="E337" s="217"/>
      <c r="F337" s="217"/>
      <c r="G337" s="217"/>
      <c r="H337" s="217"/>
      <c r="I337" s="217"/>
    </row>
    <row r="338" spans="2:9" ht="14.25">
      <c r="B338" s="217"/>
      <c r="C338" s="217"/>
      <c r="D338" s="217"/>
      <c r="E338" s="217"/>
      <c r="F338" s="217"/>
      <c r="G338" s="217"/>
      <c r="H338" s="217"/>
      <c r="I338" s="217"/>
    </row>
    <row r="339" spans="2:9" ht="14.25">
      <c r="B339" s="217"/>
      <c r="C339" s="217"/>
      <c r="D339" s="217"/>
      <c r="E339" s="217"/>
      <c r="F339" s="217"/>
      <c r="G339" s="217"/>
      <c r="H339" s="217"/>
      <c r="I339" s="217"/>
    </row>
    <row r="340" spans="2:9" ht="14.25">
      <c r="B340" s="217"/>
      <c r="C340" s="217"/>
      <c r="D340" s="217"/>
      <c r="E340" s="217"/>
      <c r="F340" s="217"/>
      <c r="G340" s="217"/>
      <c r="H340" s="217"/>
      <c r="I340" s="217"/>
    </row>
    <row r="341" spans="2:9" ht="14.25">
      <c r="B341" s="217"/>
      <c r="C341" s="217"/>
      <c r="D341" s="217"/>
      <c r="E341" s="217"/>
      <c r="F341" s="217"/>
      <c r="G341" s="217"/>
      <c r="H341" s="217"/>
      <c r="I341" s="217"/>
    </row>
    <row r="342" spans="2:9" ht="14.25">
      <c r="B342" s="217"/>
      <c r="C342" s="217"/>
      <c r="D342" s="217"/>
      <c r="E342" s="217"/>
      <c r="F342" s="217"/>
      <c r="G342" s="217"/>
      <c r="H342" s="217"/>
      <c r="I342" s="217"/>
    </row>
    <row r="343" spans="2:9" ht="14.25">
      <c r="B343" s="217"/>
      <c r="C343" s="217"/>
      <c r="D343" s="217"/>
      <c r="E343" s="217"/>
      <c r="F343" s="217"/>
      <c r="G343" s="217"/>
      <c r="H343" s="217"/>
      <c r="I343" s="217"/>
    </row>
    <row r="344" spans="2:9" ht="14.25">
      <c r="B344" s="217"/>
      <c r="C344" s="217"/>
      <c r="D344" s="217"/>
      <c r="E344" s="217"/>
      <c r="F344" s="217"/>
      <c r="G344" s="217"/>
      <c r="H344" s="217"/>
      <c r="I344" s="217"/>
    </row>
    <row r="345" spans="2:9" ht="14.25">
      <c r="B345" s="217"/>
      <c r="C345" s="217"/>
      <c r="D345" s="217"/>
      <c r="E345" s="217"/>
      <c r="F345" s="217"/>
      <c r="G345" s="217"/>
      <c r="H345" s="217"/>
      <c r="I345" s="217"/>
    </row>
    <row r="346" spans="2:9" ht="14.25">
      <c r="B346" s="217"/>
      <c r="C346" s="217"/>
      <c r="D346" s="217"/>
      <c r="E346" s="217"/>
      <c r="F346" s="217"/>
      <c r="G346" s="217"/>
      <c r="H346" s="217"/>
      <c r="I346" s="217"/>
    </row>
    <row r="347" spans="2:9" ht="14.25">
      <c r="B347" s="217"/>
      <c r="C347" s="217"/>
      <c r="D347" s="217"/>
      <c r="E347" s="217"/>
      <c r="F347" s="217"/>
      <c r="G347" s="217"/>
      <c r="H347" s="217"/>
      <c r="I347" s="217"/>
    </row>
    <row r="348" spans="2:9" ht="14.25">
      <c r="B348" s="217"/>
      <c r="C348" s="217"/>
      <c r="D348" s="217"/>
      <c r="E348" s="217"/>
      <c r="F348" s="217"/>
      <c r="G348" s="217"/>
      <c r="H348" s="217"/>
      <c r="I348" s="217"/>
    </row>
    <row r="349" spans="2:9" ht="14.25">
      <c r="B349" s="217"/>
      <c r="C349" s="217"/>
      <c r="D349" s="217"/>
      <c r="E349" s="217"/>
      <c r="F349" s="217"/>
      <c r="G349" s="217"/>
      <c r="H349" s="217"/>
      <c r="I349" s="217"/>
    </row>
    <row r="350" spans="2:9" ht="14.25">
      <c r="B350" s="217"/>
      <c r="C350" s="217"/>
      <c r="D350" s="217"/>
      <c r="E350" s="217"/>
      <c r="F350" s="217"/>
      <c r="G350" s="217"/>
      <c r="H350" s="217"/>
      <c r="I350" s="217"/>
    </row>
    <row r="351" spans="2:9" ht="14.25">
      <c r="B351" s="217"/>
      <c r="C351" s="217"/>
      <c r="D351" s="217"/>
      <c r="E351" s="217"/>
      <c r="F351" s="217"/>
      <c r="G351" s="217"/>
      <c r="H351" s="217"/>
      <c r="I351" s="217"/>
    </row>
    <row r="352" spans="2:9" ht="14.25">
      <c r="B352" s="217"/>
      <c r="C352" s="217"/>
      <c r="D352" s="217"/>
      <c r="E352" s="217"/>
      <c r="F352" s="217"/>
      <c r="G352" s="217"/>
      <c r="H352" s="217"/>
      <c r="I352" s="217"/>
    </row>
    <row r="353" spans="2:9" ht="14.25">
      <c r="B353" s="217"/>
      <c r="C353" s="217"/>
      <c r="D353" s="217"/>
      <c r="E353" s="217"/>
      <c r="F353" s="217"/>
      <c r="G353" s="217"/>
      <c r="H353" s="217"/>
      <c r="I353" s="217"/>
    </row>
    <row r="354" spans="2:9" ht="14.25">
      <c r="B354" s="217"/>
      <c r="C354" s="217"/>
      <c r="D354" s="217"/>
      <c r="E354" s="217"/>
      <c r="F354" s="217"/>
      <c r="G354" s="217"/>
      <c r="H354" s="217"/>
      <c r="I354" s="217"/>
    </row>
    <row r="355" spans="2:9" ht="14.25">
      <c r="B355" s="217"/>
      <c r="C355" s="217"/>
      <c r="D355" s="217"/>
      <c r="E355" s="217"/>
      <c r="F355" s="217"/>
      <c r="G355" s="217"/>
      <c r="H355" s="217"/>
      <c r="I355" s="217"/>
    </row>
    <row r="356" spans="2:9" ht="14.25">
      <c r="B356" s="217"/>
      <c r="C356" s="217"/>
      <c r="D356" s="217"/>
      <c r="E356" s="217"/>
      <c r="F356" s="217"/>
      <c r="G356" s="217"/>
      <c r="H356" s="217"/>
      <c r="I356" s="217"/>
    </row>
    <row r="357" spans="2:9" ht="14.25">
      <c r="B357" s="217"/>
      <c r="C357" s="217"/>
      <c r="D357" s="217"/>
      <c r="E357" s="217"/>
      <c r="F357" s="217"/>
      <c r="G357" s="217"/>
      <c r="H357" s="217"/>
      <c r="I357" s="217"/>
    </row>
    <row r="358" spans="2:9" ht="14.25">
      <c r="B358" s="217"/>
      <c r="C358" s="217"/>
      <c r="D358" s="217"/>
      <c r="E358" s="217"/>
      <c r="F358" s="217"/>
      <c r="G358" s="217"/>
      <c r="H358" s="217"/>
      <c r="I358" s="217"/>
    </row>
    <row r="359" spans="2:9" ht="14.25">
      <c r="B359" s="217"/>
      <c r="C359" s="217"/>
      <c r="D359" s="217"/>
      <c r="E359" s="217"/>
      <c r="F359" s="217"/>
      <c r="G359" s="217"/>
      <c r="H359" s="217"/>
      <c r="I359" s="217"/>
    </row>
    <row r="360" spans="2:9" ht="14.25">
      <c r="B360" s="217"/>
      <c r="C360" s="217"/>
      <c r="D360" s="217"/>
      <c r="E360" s="217"/>
      <c r="F360" s="217"/>
      <c r="G360" s="217"/>
      <c r="H360" s="217"/>
      <c r="I360" s="217"/>
    </row>
    <row r="361" spans="2:9" ht="14.25">
      <c r="B361" s="217"/>
      <c r="C361" s="217"/>
      <c r="D361" s="217"/>
      <c r="E361" s="217"/>
      <c r="F361" s="217"/>
      <c r="G361" s="217"/>
      <c r="H361" s="217"/>
      <c r="I361" s="217"/>
    </row>
    <row r="362" spans="2:9" ht="14.25">
      <c r="B362" s="217"/>
      <c r="C362" s="217"/>
      <c r="D362" s="217"/>
      <c r="E362" s="217"/>
      <c r="F362" s="217"/>
      <c r="G362" s="217"/>
      <c r="H362" s="217"/>
      <c r="I362" s="217"/>
    </row>
    <row r="363" spans="2:9" ht="14.25">
      <c r="B363" s="217"/>
      <c r="C363" s="217"/>
      <c r="D363" s="217"/>
      <c r="E363" s="217"/>
      <c r="F363" s="217"/>
      <c r="G363" s="217"/>
      <c r="H363" s="217"/>
      <c r="I363" s="217"/>
    </row>
    <row r="364" spans="2:9" ht="14.25">
      <c r="B364" s="217"/>
      <c r="C364" s="217"/>
      <c r="D364" s="217"/>
      <c r="E364" s="217"/>
      <c r="F364" s="217"/>
      <c r="G364" s="217"/>
      <c r="H364" s="217"/>
      <c r="I364" s="217"/>
    </row>
    <row r="365" spans="2:9" ht="14.25">
      <c r="B365" s="217"/>
      <c r="C365" s="217"/>
      <c r="D365" s="217"/>
      <c r="E365" s="217"/>
      <c r="F365" s="217"/>
      <c r="G365" s="217"/>
      <c r="H365" s="217"/>
      <c r="I365" s="217"/>
    </row>
    <row r="366" spans="2:9" ht="14.25">
      <c r="B366" s="217"/>
      <c r="C366" s="217"/>
      <c r="D366" s="217"/>
      <c r="E366" s="217"/>
      <c r="F366" s="217"/>
      <c r="G366" s="217"/>
      <c r="H366" s="217"/>
      <c r="I366" s="217"/>
    </row>
    <row r="367" spans="2:9" ht="14.25">
      <c r="B367" s="217"/>
      <c r="C367" s="217"/>
      <c r="D367" s="217"/>
      <c r="E367" s="217"/>
      <c r="F367" s="217"/>
      <c r="G367" s="217"/>
      <c r="H367" s="217"/>
      <c r="I367" s="217"/>
    </row>
    <row r="368" spans="2:9" ht="14.25">
      <c r="B368" s="217"/>
      <c r="C368" s="217"/>
      <c r="D368" s="217"/>
      <c r="E368" s="217"/>
      <c r="F368" s="217"/>
      <c r="G368" s="217"/>
      <c r="H368" s="217"/>
      <c r="I368" s="217"/>
    </row>
    <row r="369" spans="2:9" ht="14.25">
      <c r="B369" s="217"/>
      <c r="C369" s="217"/>
      <c r="D369" s="217"/>
      <c r="E369" s="217"/>
      <c r="F369" s="217"/>
      <c r="G369" s="217"/>
      <c r="H369" s="217"/>
      <c r="I369" s="217"/>
    </row>
    <row r="370" spans="2:9" ht="14.25">
      <c r="B370" s="217"/>
      <c r="C370" s="217"/>
      <c r="D370" s="217"/>
      <c r="E370" s="217"/>
      <c r="F370" s="217"/>
      <c r="G370" s="217"/>
      <c r="H370" s="217"/>
      <c r="I370" s="217"/>
    </row>
    <row r="371" spans="2:9" ht="14.25">
      <c r="B371" s="217"/>
      <c r="C371" s="217"/>
      <c r="D371" s="217"/>
      <c r="E371" s="217"/>
      <c r="F371" s="217"/>
      <c r="G371" s="217"/>
      <c r="H371" s="217"/>
      <c r="I371" s="217"/>
    </row>
    <row r="372" spans="2:9" ht="14.25">
      <c r="B372" s="217"/>
      <c r="C372" s="217"/>
      <c r="D372" s="217"/>
      <c r="E372" s="217"/>
      <c r="F372" s="217"/>
      <c r="G372" s="217"/>
      <c r="H372" s="217"/>
      <c r="I372" s="217"/>
    </row>
    <row r="373" spans="2:9" ht="14.25">
      <c r="B373" s="217"/>
      <c r="C373" s="217"/>
      <c r="D373" s="217"/>
      <c r="E373" s="217"/>
      <c r="F373" s="217"/>
      <c r="G373" s="217"/>
      <c r="H373" s="217"/>
      <c r="I373" s="217"/>
    </row>
    <row r="374" spans="2:9" ht="14.25">
      <c r="B374" s="217"/>
      <c r="C374" s="217"/>
      <c r="D374" s="217"/>
      <c r="E374" s="217"/>
      <c r="F374" s="217"/>
      <c r="G374" s="217"/>
      <c r="H374" s="217"/>
      <c r="I374" s="217"/>
    </row>
    <row r="375" spans="2:9" ht="14.25">
      <c r="B375" s="217"/>
      <c r="C375" s="217"/>
      <c r="D375" s="217"/>
      <c r="E375" s="217"/>
      <c r="F375" s="217"/>
      <c r="G375" s="217"/>
      <c r="H375" s="217"/>
      <c r="I375" s="217"/>
    </row>
    <row r="376" spans="2:9" ht="14.25">
      <c r="B376" s="217"/>
      <c r="C376" s="217"/>
      <c r="D376" s="217"/>
      <c r="E376" s="217"/>
      <c r="F376" s="217"/>
      <c r="G376" s="217"/>
      <c r="H376" s="217"/>
      <c r="I376" s="217"/>
    </row>
    <row r="377" spans="2:9" ht="14.25">
      <c r="B377" s="217"/>
      <c r="C377" s="217"/>
      <c r="D377" s="217"/>
      <c r="E377" s="217"/>
      <c r="F377" s="217"/>
      <c r="G377" s="217"/>
      <c r="H377" s="217"/>
      <c r="I377" s="217"/>
    </row>
    <row r="378" spans="2:9" ht="14.25">
      <c r="B378" s="217"/>
      <c r="C378" s="217"/>
      <c r="D378" s="217"/>
      <c r="E378" s="217"/>
      <c r="F378" s="217"/>
      <c r="G378" s="217"/>
      <c r="H378" s="217"/>
      <c r="I378" s="217"/>
    </row>
    <row r="379" spans="2:9" ht="14.25">
      <c r="B379" s="217"/>
      <c r="C379" s="217"/>
      <c r="D379" s="217"/>
      <c r="E379" s="217"/>
      <c r="F379" s="217"/>
      <c r="G379" s="217"/>
      <c r="H379" s="217"/>
      <c r="I379" s="217"/>
    </row>
    <row r="380" spans="2:9" ht="14.25">
      <c r="B380" s="217"/>
      <c r="C380" s="217"/>
      <c r="D380" s="217"/>
      <c r="E380" s="217"/>
      <c r="F380" s="217"/>
      <c r="G380" s="217"/>
      <c r="H380" s="217"/>
      <c r="I380" s="217"/>
    </row>
    <row r="381" spans="2:9" ht="14.25">
      <c r="B381" s="217"/>
      <c r="C381" s="217"/>
      <c r="D381" s="217"/>
      <c r="E381" s="217"/>
      <c r="F381" s="217"/>
      <c r="G381" s="217"/>
      <c r="H381" s="217"/>
      <c r="I381" s="217"/>
    </row>
    <row r="382" spans="2:9" ht="14.25">
      <c r="B382" s="217"/>
      <c r="C382" s="217"/>
      <c r="D382" s="217"/>
      <c r="E382" s="217"/>
      <c r="F382" s="217"/>
      <c r="G382" s="217"/>
      <c r="H382" s="217"/>
      <c r="I382" s="217"/>
    </row>
    <row r="383" spans="2:9" ht="14.25">
      <c r="B383" s="217"/>
      <c r="C383" s="217"/>
      <c r="D383" s="217"/>
      <c r="E383" s="217"/>
      <c r="F383" s="217"/>
      <c r="G383" s="217"/>
      <c r="H383" s="217"/>
      <c r="I383" s="217"/>
    </row>
    <row r="384" spans="2:9" ht="14.25">
      <c r="B384" s="217"/>
      <c r="C384" s="217"/>
      <c r="D384" s="217"/>
      <c r="E384" s="217"/>
      <c r="F384" s="217"/>
      <c r="G384" s="217"/>
      <c r="H384" s="217"/>
      <c r="I384" s="217"/>
    </row>
    <row r="385" spans="2:9" ht="14.25">
      <c r="B385" s="217"/>
      <c r="C385" s="217"/>
      <c r="D385" s="217"/>
      <c r="E385" s="217"/>
      <c r="F385" s="217"/>
      <c r="G385" s="217"/>
      <c r="H385" s="217"/>
      <c r="I385" s="217"/>
    </row>
    <row r="386" spans="2:9" ht="14.25">
      <c r="B386" s="217"/>
      <c r="C386" s="217"/>
      <c r="D386" s="217"/>
      <c r="E386" s="217"/>
      <c r="F386" s="217"/>
      <c r="G386" s="217"/>
      <c r="H386" s="217"/>
      <c r="I386" s="217"/>
    </row>
    <row r="387" spans="2:9" ht="14.25">
      <c r="B387" s="217"/>
      <c r="C387" s="217"/>
      <c r="D387" s="217"/>
      <c r="E387" s="217"/>
      <c r="F387" s="217"/>
      <c r="G387" s="217"/>
      <c r="H387" s="217"/>
      <c r="I387" s="217"/>
    </row>
    <row r="388" spans="2:9" ht="14.25">
      <c r="B388" s="217"/>
      <c r="C388" s="217"/>
      <c r="D388" s="217"/>
      <c r="E388" s="217"/>
      <c r="F388" s="217"/>
      <c r="G388" s="217"/>
      <c r="H388" s="217"/>
      <c r="I388" s="217"/>
    </row>
    <row r="389" spans="2:9" ht="14.25">
      <c r="B389" s="217"/>
      <c r="C389" s="217"/>
      <c r="D389" s="217"/>
      <c r="E389" s="217"/>
      <c r="F389" s="217"/>
      <c r="G389" s="217"/>
      <c r="H389" s="217"/>
      <c r="I389" s="217"/>
    </row>
    <row r="390" spans="2:9" ht="14.25">
      <c r="B390" s="217"/>
      <c r="C390" s="217"/>
      <c r="D390" s="217"/>
      <c r="E390" s="217"/>
      <c r="F390" s="217"/>
      <c r="G390" s="217"/>
      <c r="H390" s="217"/>
      <c r="I390" s="217"/>
    </row>
    <row r="391" spans="2:9" ht="14.25">
      <c r="B391" s="217"/>
      <c r="C391" s="217"/>
      <c r="D391" s="217"/>
      <c r="E391" s="217"/>
      <c r="F391" s="217"/>
      <c r="G391" s="217"/>
      <c r="H391" s="217"/>
      <c r="I391" s="217"/>
    </row>
    <row r="392" spans="2:9" ht="14.25">
      <c r="B392" s="217"/>
      <c r="C392" s="217"/>
      <c r="D392" s="217"/>
      <c r="E392" s="217"/>
      <c r="F392" s="217"/>
      <c r="G392" s="217"/>
      <c r="H392" s="217"/>
      <c r="I392" s="217"/>
    </row>
    <row r="393" spans="2:9" ht="14.25">
      <c r="B393" s="217"/>
      <c r="C393" s="217"/>
      <c r="D393" s="217"/>
      <c r="E393" s="217"/>
      <c r="F393" s="217"/>
      <c r="G393" s="217"/>
      <c r="H393" s="217"/>
      <c r="I393" s="217"/>
    </row>
    <row r="394" spans="2:9" ht="14.25">
      <c r="B394" s="217"/>
      <c r="C394" s="217"/>
      <c r="D394" s="217"/>
      <c r="E394" s="217"/>
      <c r="F394" s="217"/>
      <c r="G394" s="217"/>
      <c r="H394" s="217"/>
      <c r="I394" s="217"/>
    </row>
    <row r="395" spans="2:9" ht="14.25">
      <c r="B395" s="217"/>
      <c r="C395" s="217"/>
      <c r="D395" s="217"/>
      <c r="E395" s="217"/>
      <c r="F395" s="217"/>
      <c r="G395" s="217"/>
      <c r="H395" s="217"/>
      <c r="I395" s="217"/>
    </row>
    <row r="396" spans="2:9" ht="14.25">
      <c r="B396" s="217"/>
      <c r="C396" s="217"/>
      <c r="D396" s="217"/>
      <c r="E396" s="217"/>
      <c r="F396" s="217"/>
      <c r="G396" s="217"/>
      <c r="H396" s="217"/>
      <c r="I396" s="217"/>
    </row>
    <row r="397" spans="2:9" ht="14.25">
      <c r="B397" s="217"/>
      <c r="C397" s="217"/>
      <c r="D397" s="217"/>
      <c r="E397" s="217"/>
      <c r="F397" s="217"/>
      <c r="G397" s="217"/>
      <c r="H397" s="217"/>
      <c r="I397" s="217"/>
    </row>
    <row r="398" spans="2:9" ht="14.25">
      <c r="B398" s="217"/>
      <c r="C398" s="217"/>
      <c r="D398" s="217"/>
      <c r="E398" s="217"/>
      <c r="F398" s="217"/>
      <c r="G398" s="217"/>
      <c r="H398" s="217"/>
      <c r="I398" s="217"/>
    </row>
    <row r="399" spans="2:9" ht="14.25">
      <c r="B399" s="217"/>
      <c r="C399" s="217"/>
      <c r="D399" s="217"/>
      <c r="E399" s="217"/>
      <c r="F399" s="217"/>
      <c r="G399" s="217"/>
      <c r="H399" s="217"/>
      <c r="I399" s="217"/>
    </row>
    <row r="400" spans="2:9" ht="14.25">
      <c r="B400" s="217"/>
      <c r="C400" s="217"/>
      <c r="D400" s="217"/>
      <c r="E400" s="217"/>
      <c r="F400" s="217"/>
      <c r="G400" s="217"/>
      <c r="H400" s="217"/>
      <c r="I400" s="217"/>
    </row>
    <row r="401" spans="2:9" ht="14.25">
      <c r="B401" s="217"/>
      <c r="C401" s="217"/>
      <c r="D401" s="217"/>
      <c r="E401" s="217"/>
      <c r="F401" s="217"/>
      <c r="G401" s="217"/>
      <c r="H401" s="217"/>
      <c r="I401" s="217"/>
    </row>
    <row r="402" spans="2:9" ht="14.25">
      <c r="B402" s="217"/>
      <c r="C402" s="217"/>
      <c r="D402" s="217"/>
      <c r="E402" s="217"/>
      <c r="F402" s="217"/>
      <c r="G402" s="217"/>
      <c r="H402" s="217"/>
      <c r="I402" s="217"/>
    </row>
    <row r="403" spans="2:9" ht="14.25">
      <c r="B403" s="217"/>
      <c r="C403" s="217"/>
      <c r="D403" s="217"/>
      <c r="E403" s="217"/>
      <c r="F403" s="217"/>
      <c r="G403" s="217"/>
      <c r="H403" s="217"/>
      <c r="I403" s="217"/>
    </row>
    <row r="404" spans="2:9" ht="14.25">
      <c r="B404" s="217"/>
      <c r="C404" s="217"/>
      <c r="D404" s="217"/>
      <c r="E404" s="217"/>
      <c r="F404" s="217"/>
      <c r="G404" s="217"/>
      <c r="H404" s="217"/>
      <c r="I404" s="217"/>
    </row>
    <row r="405" spans="2:9" ht="14.25">
      <c r="B405" s="217"/>
      <c r="C405" s="217"/>
      <c r="D405" s="217"/>
      <c r="E405" s="217"/>
      <c r="F405" s="217"/>
      <c r="G405" s="217"/>
      <c r="H405" s="217"/>
      <c r="I405" s="217"/>
    </row>
    <row r="406" spans="2:9" ht="14.25">
      <c r="B406" s="217"/>
      <c r="C406" s="217"/>
      <c r="D406" s="217"/>
      <c r="E406" s="217"/>
      <c r="F406" s="217"/>
      <c r="G406" s="217"/>
      <c r="H406" s="217"/>
      <c r="I406" s="217"/>
    </row>
    <row r="407" spans="2:9" ht="14.25">
      <c r="B407" s="217"/>
      <c r="C407" s="217"/>
      <c r="D407" s="217"/>
      <c r="E407" s="217"/>
      <c r="F407" s="217"/>
      <c r="G407" s="217"/>
      <c r="H407" s="217"/>
      <c r="I407" s="217"/>
    </row>
    <row r="408" spans="2:9" ht="14.25">
      <c r="B408" s="217"/>
      <c r="C408" s="217"/>
      <c r="D408" s="217"/>
      <c r="E408" s="217"/>
      <c r="F408" s="217"/>
      <c r="G408" s="217"/>
      <c r="H408" s="217"/>
      <c r="I408" s="217"/>
    </row>
    <row r="409" spans="2:9" ht="14.25">
      <c r="B409" s="217"/>
      <c r="C409" s="217"/>
      <c r="D409" s="217"/>
      <c r="E409" s="217"/>
      <c r="F409" s="217"/>
      <c r="G409" s="217"/>
      <c r="H409" s="217"/>
      <c r="I409" s="217"/>
    </row>
    <row r="410" spans="2:9" ht="14.25">
      <c r="B410" s="217"/>
      <c r="C410" s="217"/>
      <c r="D410" s="217"/>
      <c r="E410" s="217"/>
      <c r="F410" s="217"/>
      <c r="G410" s="217"/>
      <c r="H410" s="217"/>
      <c r="I410" s="217"/>
    </row>
    <row r="411" spans="2:9" ht="14.25">
      <c r="B411" s="217"/>
      <c r="C411" s="217"/>
      <c r="D411" s="217"/>
      <c r="E411" s="217"/>
      <c r="F411" s="217"/>
      <c r="G411" s="217"/>
      <c r="H411" s="217"/>
      <c r="I411" s="217"/>
    </row>
    <row r="412" spans="2:9" ht="14.25">
      <c r="B412" s="217"/>
      <c r="C412" s="217"/>
      <c r="D412" s="217"/>
      <c r="E412" s="217"/>
      <c r="F412" s="217"/>
      <c r="G412" s="217"/>
      <c r="H412" s="217"/>
      <c r="I412" s="217"/>
    </row>
    <row r="413" spans="2:9" ht="14.25">
      <c r="B413" s="217"/>
      <c r="C413" s="217"/>
      <c r="D413" s="217"/>
      <c r="E413" s="217"/>
      <c r="F413" s="217"/>
      <c r="G413" s="217"/>
      <c r="H413" s="217"/>
      <c r="I413" s="217"/>
    </row>
    <row r="414" spans="2:9" ht="14.25">
      <c r="B414" s="217"/>
      <c r="C414" s="217"/>
      <c r="D414" s="217"/>
      <c r="E414" s="217"/>
      <c r="F414" s="217"/>
      <c r="G414" s="217"/>
      <c r="H414" s="217"/>
      <c r="I414" s="217"/>
    </row>
    <row r="415" spans="2:9" ht="14.25">
      <c r="B415" s="217"/>
      <c r="C415" s="217"/>
      <c r="D415" s="217"/>
      <c r="E415" s="217"/>
      <c r="F415" s="217"/>
      <c r="G415" s="217"/>
      <c r="H415" s="217"/>
      <c r="I415" s="217"/>
    </row>
    <row r="416" spans="2:9" ht="14.25">
      <c r="B416" s="217"/>
      <c r="C416" s="217"/>
      <c r="D416" s="217"/>
      <c r="E416" s="217"/>
      <c r="F416" s="217"/>
      <c r="G416" s="217"/>
      <c r="H416" s="217"/>
      <c r="I416" s="217"/>
    </row>
    <row r="417" spans="2:9" ht="14.25">
      <c r="B417" s="217"/>
      <c r="C417" s="217"/>
      <c r="D417" s="217"/>
      <c r="E417" s="217"/>
      <c r="F417" s="217"/>
      <c r="G417" s="217"/>
      <c r="H417" s="217"/>
      <c r="I417" s="217"/>
    </row>
    <row r="418" spans="2:9" ht="14.25">
      <c r="B418" s="217"/>
      <c r="C418" s="217"/>
      <c r="D418" s="217"/>
      <c r="E418" s="217"/>
      <c r="F418" s="217"/>
      <c r="G418" s="217"/>
      <c r="H418" s="217"/>
      <c r="I418" s="217"/>
    </row>
    <row r="419" spans="2:9" ht="14.25">
      <c r="B419" s="217"/>
      <c r="C419" s="217"/>
      <c r="D419" s="217"/>
      <c r="E419" s="217"/>
      <c r="F419" s="217"/>
      <c r="G419" s="217"/>
      <c r="H419" s="217"/>
      <c r="I419" s="217"/>
    </row>
    <row r="420" spans="2:9" ht="14.25">
      <c r="B420" s="217"/>
      <c r="C420" s="217"/>
      <c r="D420" s="217"/>
      <c r="E420" s="217"/>
      <c r="F420" s="217"/>
      <c r="G420" s="217"/>
      <c r="H420" s="217"/>
      <c r="I420" s="217"/>
    </row>
    <row r="421" spans="2:9" ht="14.25">
      <c r="B421" s="217"/>
      <c r="C421" s="217"/>
      <c r="D421" s="217"/>
      <c r="E421" s="217"/>
      <c r="F421" s="217"/>
      <c r="G421" s="217"/>
      <c r="H421" s="217"/>
      <c r="I421" s="217"/>
    </row>
    <row r="422" spans="2:9" ht="14.25">
      <c r="B422" s="217"/>
      <c r="C422" s="217"/>
      <c r="D422" s="217"/>
      <c r="E422" s="217"/>
      <c r="F422" s="217"/>
      <c r="G422" s="217"/>
      <c r="H422" s="217"/>
      <c r="I422" s="217"/>
    </row>
    <row r="423" spans="2:9" ht="14.25">
      <c r="B423" s="217"/>
      <c r="C423" s="217"/>
      <c r="D423" s="217"/>
      <c r="E423" s="217"/>
      <c r="F423" s="217"/>
      <c r="G423" s="217"/>
      <c r="H423" s="217"/>
      <c r="I423" s="217"/>
    </row>
    <row r="424" spans="2:9" ht="14.25">
      <c r="B424" s="217"/>
      <c r="C424" s="217"/>
      <c r="D424" s="217"/>
      <c r="E424" s="217"/>
      <c r="F424" s="217"/>
      <c r="G424" s="217"/>
      <c r="H424" s="217"/>
      <c r="I424" s="217"/>
    </row>
    <row r="425" spans="2:9" ht="14.25">
      <c r="B425" s="217"/>
      <c r="C425" s="217"/>
      <c r="D425" s="217"/>
      <c r="E425" s="217"/>
      <c r="F425" s="217"/>
      <c r="G425" s="217"/>
      <c r="H425" s="217"/>
      <c r="I425" s="217"/>
    </row>
    <row r="426" spans="2:9" ht="14.25">
      <c r="B426" s="217"/>
      <c r="C426" s="217"/>
      <c r="D426" s="217"/>
      <c r="E426" s="217"/>
      <c r="F426" s="217"/>
      <c r="G426" s="217"/>
      <c r="H426" s="217"/>
      <c r="I426" s="217"/>
    </row>
    <row r="427" spans="2:9" ht="14.25">
      <c r="B427" s="217"/>
      <c r="C427" s="217"/>
      <c r="D427" s="217"/>
      <c r="E427" s="217"/>
      <c r="F427" s="217"/>
      <c r="G427" s="217"/>
      <c r="H427" s="217"/>
      <c r="I427" s="217"/>
    </row>
    <row r="428" spans="2:9" ht="14.25">
      <c r="B428" s="217"/>
      <c r="C428" s="217"/>
      <c r="D428" s="217"/>
      <c r="E428" s="217"/>
      <c r="F428" s="217"/>
      <c r="G428" s="217"/>
      <c r="H428" s="217"/>
      <c r="I428" s="217"/>
    </row>
    <row r="429" spans="2:9" ht="14.25">
      <c r="B429" s="217"/>
      <c r="C429" s="217"/>
      <c r="D429" s="217"/>
      <c r="E429" s="217"/>
      <c r="F429" s="217"/>
      <c r="G429" s="217"/>
      <c r="H429" s="217"/>
      <c r="I429" s="217"/>
    </row>
    <row r="430" spans="2:9" ht="14.25">
      <c r="B430" s="217"/>
      <c r="C430" s="217"/>
      <c r="D430" s="217"/>
      <c r="E430" s="217"/>
      <c r="F430" s="217"/>
      <c r="G430" s="217"/>
      <c r="H430" s="217"/>
      <c r="I430" s="217"/>
    </row>
    <row r="431" spans="2:9" ht="14.25">
      <c r="B431" s="217"/>
      <c r="C431" s="217"/>
      <c r="D431" s="217"/>
      <c r="E431" s="217"/>
      <c r="F431" s="217"/>
      <c r="G431" s="217"/>
      <c r="H431" s="217"/>
      <c r="I431" s="217"/>
    </row>
    <row r="432" spans="2:9" ht="14.25">
      <c r="B432" s="217"/>
      <c r="C432" s="217"/>
      <c r="D432" s="217"/>
      <c r="E432" s="217"/>
      <c r="F432" s="217"/>
      <c r="G432" s="217"/>
      <c r="H432" s="217"/>
      <c r="I432" s="217"/>
    </row>
    <row r="433" spans="2:9" ht="14.25">
      <c r="B433" s="217"/>
      <c r="C433" s="217"/>
      <c r="D433" s="217"/>
      <c r="E433" s="217"/>
      <c r="F433" s="217"/>
      <c r="G433" s="217"/>
      <c r="H433" s="217"/>
      <c r="I433" s="217"/>
    </row>
    <row r="434" spans="2:9" ht="14.25">
      <c r="B434" s="217"/>
      <c r="C434" s="217"/>
      <c r="D434" s="217"/>
      <c r="E434" s="217"/>
      <c r="F434" s="217"/>
      <c r="G434" s="217"/>
      <c r="H434" s="217"/>
      <c r="I434" s="217"/>
    </row>
    <row r="435" spans="2:9" ht="14.25">
      <c r="B435" s="217"/>
      <c r="C435" s="217"/>
      <c r="D435" s="217"/>
      <c r="E435" s="217"/>
      <c r="F435" s="217"/>
      <c r="G435" s="217"/>
      <c r="H435" s="217"/>
      <c r="I435" s="217"/>
    </row>
    <row r="436" spans="2:9" ht="14.25">
      <c r="B436" s="217"/>
      <c r="C436" s="217"/>
      <c r="D436" s="217"/>
      <c r="E436" s="217"/>
      <c r="F436" s="217"/>
      <c r="G436" s="217"/>
      <c r="H436" s="217"/>
      <c r="I436" s="217"/>
    </row>
    <row r="437" spans="2:9" ht="14.25">
      <c r="B437" s="217"/>
      <c r="C437" s="217"/>
      <c r="D437" s="217"/>
      <c r="E437" s="217"/>
      <c r="F437" s="217"/>
      <c r="G437" s="217"/>
      <c r="H437" s="217"/>
      <c r="I437" s="217"/>
    </row>
    <row r="438" spans="2:9" ht="14.25">
      <c r="B438" s="217"/>
      <c r="C438" s="217"/>
      <c r="D438" s="217"/>
      <c r="E438" s="217"/>
      <c r="F438" s="217"/>
      <c r="G438" s="217"/>
      <c r="H438" s="217"/>
      <c r="I438" s="217"/>
    </row>
    <row r="439" spans="2:9" ht="14.25">
      <c r="B439" s="217"/>
      <c r="C439" s="217"/>
      <c r="D439" s="217"/>
      <c r="E439" s="217"/>
      <c r="F439" s="217"/>
      <c r="G439" s="217"/>
      <c r="H439" s="217"/>
      <c r="I439" s="217"/>
    </row>
    <row r="440" spans="2:9" ht="14.25">
      <c r="B440" s="217"/>
      <c r="C440" s="217"/>
      <c r="D440" s="217"/>
      <c r="E440" s="217"/>
      <c r="F440" s="217"/>
      <c r="G440" s="217"/>
      <c r="H440" s="217"/>
      <c r="I440" s="217"/>
    </row>
    <row r="441" spans="2:9" ht="14.25">
      <c r="B441" s="217"/>
      <c r="C441" s="217"/>
      <c r="D441" s="217"/>
      <c r="E441" s="217"/>
      <c r="F441" s="217"/>
      <c r="G441" s="217"/>
      <c r="H441" s="217"/>
      <c r="I441" s="217"/>
    </row>
    <row r="442" spans="2:9" ht="14.25">
      <c r="B442" s="217"/>
      <c r="C442" s="217"/>
      <c r="D442" s="217"/>
      <c r="E442" s="217"/>
      <c r="F442" s="217"/>
      <c r="G442" s="217"/>
      <c r="H442" s="217"/>
      <c r="I442" s="217"/>
    </row>
    <row r="443" spans="2:9" ht="14.25">
      <c r="B443" s="217"/>
      <c r="C443" s="217"/>
      <c r="D443" s="217"/>
      <c r="E443" s="217"/>
      <c r="F443" s="217"/>
      <c r="G443" s="217"/>
      <c r="H443" s="217"/>
      <c r="I443" s="217"/>
    </row>
    <row r="444" spans="2:9" ht="14.25">
      <c r="B444" s="217"/>
      <c r="C444" s="217"/>
      <c r="D444" s="217"/>
      <c r="E444" s="217"/>
      <c r="F444" s="217"/>
      <c r="G444" s="217"/>
      <c r="H444" s="217"/>
      <c r="I444" s="217"/>
    </row>
    <row r="445" spans="2:9" ht="14.25">
      <c r="B445" s="217"/>
      <c r="C445" s="217"/>
      <c r="D445" s="217"/>
      <c r="E445" s="217"/>
      <c r="F445" s="217"/>
      <c r="G445" s="217"/>
      <c r="H445" s="217"/>
      <c r="I445" s="217"/>
    </row>
    <row r="446" spans="2:9" ht="14.25">
      <c r="B446" s="217"/>
      <c r="C446" s="217"/>
      <c r="D446" s="217"/>
      <c r="E446" s="217"/>
      <c r="F446" s="217"/>
      <c r="G446" s="217"/>
      <c r="H446" s="217"/>
      <c r="I446" s="217"/>
    </row>
    <row r="447" spans="2:9" ht="14.25">
      <c r="B447" s="217"/>
      <c r="C447" s="217"/>
      <c r="D447" s="217"/>
      <c r="E447" s="217"/>
      <c r="F447" s="217"/>
      <c r="G447" s="217"/>
      <c r="H447" s="217"/>
      <c r="I447" s="217"/>
    </row>
    <row r="448" spans="2:9" ht="14.25">
      <c r="B448" s="217"/>
      <c r="C448" s="217"/>
      <c r="D448" s="217"/>
      <c r="E448" s="217"/>
      <c r="F448" s="217"/>
      <c r="G448" s="217"/>
      <c r="H448" s="217"/>
      <c r="I448" s="217"/>
    </row>
    <row r="449" spans="2:9" ht="14.25">
      <c r="B449" s="217"/>
      <c r="C449" s="217"/>
      <c r="D449" s="217"/>
      <c r="E449" s="217"/>
      <c r="F449" s="217"/>
      <c r="G449" s="217"/>
      <c r="H449" s="217"/>
      <c r="I449" s="217"/>
    </row>
    <row r="450" spans="2:9" ht="14.25">
      <c r="B450" s="217"/>
      <c r="C450" s="217"/>
      <c r="D450" s="217"/>
      <c r="E450" s="217"/>
      <c r="F450" s="217"/>
      <c r="G450" s="217"/>
      <c r="H450" s="217"/>
      <c r="I450" s="217"/>
    </row>
    <row r="451" spans="2:9" ht="14.25">
      <c r="B451" s="217"/>
      <c r="C451" s="217"/>
      <c r="D451" s="217"/>
      <c r="E451" s="217"/>
      <c r="F451" s="217"/>
      <c r="G451" s="217"/>
      <c r="H451" s="217"/>
      <c r="I451" s="217"/>
    </row>
    <row r="452" spans="2:9" ht="14.25">
      <c r="B452" s="217"/>
      <c r="C452" s="217"/>
      <c r="D452" s="217"/>
      <c r="E452" s="217"/>
      <c r="F452" s="217"/>
      <c r="G452" s="217"/>
      <c r="H452" s="217"/>
      <c r="I452" s="217"/>
    </row>
    <row r="453" spans="2:9" ht="14.25">
      <c r="B453" s="217"/>
      <c r="C453" s="217"/>
      <c r="D453" s="217"/>
      <c r="E453" s="217"/>
      <c r="F453" s="217"/>
      <c r="G453" s="217"/>
      <c r="H453" s="217"/>
      <c r="I453" s="217"/>
    </row>
    <row r="454" spans="2:9" ht="14.25">
      <c r="B454" s="217"/>
      <c r="C454" s="217"/>
      <c r="D454" s="217"/>
      <c r="E454" s="217"/>
      <c r="F454" s="217"/>
      <c r="G454" s="217"/>
      <c r="H454" s="217"/>
      <c r="I454" s="217"/>
    </row>
    <row r="455" spans="2:9" ht="14.25">
      <c r="B455" s="217"/>
      <c r="C455" s="217"/>
      <c r="D455" s="217"/>
      <c r="E455" s="217"/>
      <c r="F455" s="217"/>
      <c r="G455" s="217"/>
      <c r="H455" s="217"/>
      <c r="I455" s="217"/>
    </row>
    <row r="456" spans="2:9" ht="14.25">
      <c r="B456" s="217"/>
      <c r="C456" s="217"/>
      <c r="D456" s="217"/>
      <c r="E456" s="217"/>
      <c r="F456" s="217"/>
      <c r="G456" s="217"/>
      <c r="H456" s="217"/>
      <c r="I456" s="217"/>
    </row>
    <row r="457" spans="2:9" ht="14.25">
      <c r="B457" s="217"/>
      <c r="C457" s="217"/>
      <c r="D457" s="217"/>
      <c r="E457" s="217"/>
      <c r="F457" s="217"/>
      <c r="G457" s="217"/>
      <c r="H457" s="217"/>
      <c r="I457" s="217"/>
    </row>
    <row r="458" spans="2:9" ht="14.25">
      <c r="B458" s="217"/>
      <c r="C458" s="217"/>
      <c r="D458" s="217"/>
      <c r="E458" s="217"/>
      <c r="F458" s="217"/>
      <c r="G458" s="217"/>
      <c r="H458" s="217"/>
      <c r="I458" s="217"/>
    </row>
    <row r="459" spans="2:9" ht="14.25">
      <c r="B459" s="217"/>
      <c r="C459" s="217"/>
      <c r="D459" s="217"/>
      <c r="E459" s="217"/>
      <c r="F459" s="217"/>
      <c r="G459" s="217"/>
      <c r="H459" s="217"/>
      <c r="I459" s="217"/>
    </row>
    <row r="460" spans="2:9" ht="14.25">
      <c r="B460" s="217"/>
      <c r="C460" s="217"/>
      <c r="D460" s="217"/>
      <c r="E460" s="217"/>
      <c r="F460" s="217"/>
      <c r="G460" s="217"/>
      <c r="H460" s="217"/>
      <c r="I460" s="217"/>
    </row>
    <row r="461" spans="2:9" ht="14.25">
      <c r="B461" s="217"/>
      <c r="C461" s="217"/>
      <c r="D461" s="217"/>
      <c r="E461" s="217"/>
      <c r="F461" s="217"/>
      <c r="G461" s="217"/>
      <c r="H461" s="217"/>
      <c r="I461" s="217"/>
    </row>
    <row r="462" spans="2:9" ht="14.25">
      <c r="B462" s="217"/>
      <c r="C462" s="217"/>
      <c r="D462" s="217"/>
      <c r="E462" s="217"/>
      <c r="F462" s="217"/>
      <c r="G462" s="217"/>
      <c r="H462" s="217"/>
      <c r="I462" s="217"/>
    </row>
    <row r="463" spans="2:9" ht="14.25">
      <c r="B463" s="217"/>
      <c r="C463" s="217"/>
      <c r="D463" s="217"/>
      <c r="E463" s="217"/>
      <c r="F463" s="217"/>
      <c r="G463" s="217"/>
      <c r="H463" s="217"/>
      <c r="I463" s="217"/>
    </row>
    <row r="464" spans="2:9" ht="14.25">
      <c r="B464" s="217"/>
      <c r="C464" s="217"/>
      <c r="D464" s="217"/>
      <c r="E464" s="217"/>
      <c r="F464" s="217"/>
      <c r="G464" s="217"/>
      <c r="H464" s="217"/>
      <c r="I464" s="217"/>
    </row>
    <row r="465" spans="2:9" ht="14.25">
      <c r="B465" s="217"/>
      <c r="C465" s="217"/>
      <c r="D465" s="217"/>
      <c r="E465" s="217"/>
      <c r="F465" s="217"/>
      <c r="G465" s="217"/>
      <c r="H465" s="217"/>
      <c r="I465" s="217"/>
    </row>
    <row r="466" spans="2:9" ht="14.25">
      <c r="B466" s="217"/>
      <c r="C466" s="217"/>
      <c r="D466" s="217"/>
      <c r="E466" s="217"/>
      <c r="F466" s="217"/>
      <c r="G466" s="217"/>
      <c r="H466" s="217"/>
      <c r="I466" s="217"/>
    </row>
    <row r="467" spans="2:9" ht="14.25">
      <c r="B467" s="217"/>
      <c r="C467" s="217"/>
      <c r="D467" s="217"/>
      <c r="E467" s="217"/>
      <c r="F467" s="217"/>
      <c r="G467" s="217"/>
      <c r="H467" s="217"/>
      <c r="I467" s="217"/>
    </row>
    <row r="468" spans="2:9" ht="14.25">
      <c r="B468" s="217"/>
      <c r="C468" s="217"/>
      <c r="D468" s="217"/>
      <c r="E468" s="217"/>
      <c r="F468" s="217"/>
      <c r="G468" s="217"/>
      <c r="H468" s="217"/>
      <c r="I468" s="217"/>
    </row>
    <row r="469" spans="2:9" ht="14.25">
      <c r="B469" s="217"/>
      <c r="C469" s="217"/>
      <c r="D469" s="217"/>
      <c r="E469" s="217"/>
      <c r="F469" s="217"/>
      <c r="G469" s="217"/>
      <c r="H469" s="217"/>
      <c r="I469" s="217"/>
    </row>
    <row r="470" spans="2:9" ht="14.25">
      <c r="B470" s="217"/>
      <c r="C470" s="217"/>
      <c r="D470" s="217"/>
      <c r="E470" s="217"/>
      <c r="F470" s="217"/>
      <c r="G470" s="217"/>
      <c r="H470" s="217"/>
      <c r="I470" s="217"/>
    </row>
    <row r="471" spans="2:9" ht="14.25">
      <c r="B471" s="217"/>
      <c r="C471" s="217"/>
      <c r="D471" s="217"/>
      <c r="E471" s="217"/>
      <c r="F471" s="217"/>
      <c r="G471" s="217"/>
      <c r="H471" s="217"/>
      <c r="I471" s="217"/>
    </row>
    <row r="472" spans="2:9" ht="14.25">
      <c r="B472" s="217"/>
      <c r="C472" s="217"/>
      <c r="D472" s="217"/>
      <c r="E472" s="217"/>
      <c r="F472" s="217"/>
      <c r="G472" s="217"/>
      <c r="H472" s="217"/>
      <c r="I472" s="217"/>
    </row>
    <row r="473" spans="2:9" ht="14.25">
      <c r="B473" s="217"/>
      <c r="C473" s="217"/>
      <c r="D473" s="217"/>
      <c r="E473" s="217"/>
      <c r="F473" s="217"/>
      <c r="G473" s="217"/>
      <c r="H473" s="217"/>
      <c r="I473" s="217"/>
    </row>
    <row r="474" spans="2:9" ht="14.25">
      <c r="B474" s="217"/>
      <c r="C474" s="217"/>
      <c r="D474" s="217"/>
      <c r="E474" s="217"/>
      <c r="F474" s="217"/>
      <c r="G474" s="217"/>
      <c r="H474" s="217"/>
      <c r="I474" s="217"/>
    </row>
    <row r="475" spans="2:9" ht="14.25">
      <c r="B475" s="217"/>
      <c r="C475" s="217"/>
      <c r="D475" s="217"/>
      <c r="E475" s="217"/>
      <c r="F475" s="217"/>
      <c r="G475" s="217"/>
      <c r="H475" s="217"/>
      <c r="I475" s="217"/>
    </row>
    <row r="476" spans="2:9" ht="14.25">
      <c r="B476" s="217"/>
      <c r="C476" s="217"/>
      <c r="D476" s="217"/>
      <c r="E476" s="217"/>
      <c r="F476" s="217"/>
      <c r="G476" s="217"/>
      <c r="H476" s="217"/>
      <c r="I476" s="217"/>
    </row>
    <row r="477" spans="2:9" ht="14.25">
      <c r="B477" s="217"/>
      <c r="C477" s="217"/>
      <c r="D477" s="217"/>
      <c r="E477" s="217"/>
      <c r="F477" s="217"/>
      <c r="G477" s="217"/>
      <c r="H477" s="217"/>
      <c r="I477" s="217"/>
    </row>
    <row r="478" spans="2:9" ht="14.25">
      <c r="B478" s="217"/>
      <c r="C478" s="217"/>
      <c r="D478" s="217"/>
      <c r="E478" s="217"/>
      <c r="F478" s="217"/>
      <c r="G478" s="217"/>
      <c r="H478" s="217"/>
      <c r="I478" s="217"/>
    </row>
    <row r="479" spans="2:9" ht="14.25">
      <c r="B479" s="217"/>
      <c r="C479" s="217"/>
      <c r="D479" s="217"/>
      <c r="E479" s="217"/>
      <c r="F479" s="217"/>
      <c r="G479" s="217"/>
      <c r="H479" s="217"/>
      <c r="I479" s="217"/>
    </row>
    <row r="480" spans="2:9" ht="14.25">
      <c r="B480" s="217"/>
      <c r="C480" s="217"/>
      <c r="D480" s="217"/>
      <c r="E480" s="217"/>
      <c r="F480" s="217"/>
      <c r="G480" s="217"/>
      <c r="H480" s="217"/>
      <c r="I480" s="217"/>
    </row>
    <row r="481" spans="2:9" ht="14.25">
      <c r="B481" s="217"/>
      <c r="C481" s="217"/>
      <c r="D481" s="217"/>
      <c r="E481" s="217"/>
      <c r="F481" s="217"/>
      <c r="G481" s="217"/>
      <c r="H481" s="217"/>
      <c r="I481" s="217"/>
    </row>
    <row r="482" spans="2:9" ht="14.25">
      <c r="B482" s="217"/>
      <c r="C482" s="217"/>
      <c r="D482" s="217"/>
      <c r="E482" s="217"/>
      <c r="F482" s="217"/>
      <c r="G482" s="217"/>
      <c r="H482" s="217"/>
      <c r="I482" s="217"/>
    </row>
    <row r="483" spans="2:9" ht="14.25">
      <c r="B483" s="217"/>
      <c r="C483" s="217"/>
      <c r="D483" s="217"/>
      <c r="E483" s="217"/>
      <c r="F483" s="217"/>
      <c r="G483" s="217"/>
      <c r="H483" s="217"/>
      <c r="I483" s="217"/>
    </row>
    <row r="484" spans="2:9" ht="14.25">
      <c r="B484" s="217"/>
      <c r="C484" s="217"/>
      <c r="D484" s="217"/>
      <c r="E484" s="217"/>
      <c r="F484" s="217"/>
      <c r="G484" s="217"/>
      <c r="H484" s="217"/>
      <c r="I484" s="217"/>
    </row>
    <row r="485" spans="2:9" ht="14.25">
      <c r="B485" s="217"/>
      <c r="C485" s="217"/>
      <c r="D485" s="217"/>
      <c r="E485" s="217"/>
      <c r="F485" s="217"/>
      <c r="G485" s="217"/>
      <c r="H485" s="217"/>
      <c r="I485" s="217"/>
    </row>
    <row r="486" spans="2:9" ht="14.25">
      <c r="B486" s="217"/>
      <c r="C486" s="217"/>
      <c r="D486" s="217"/>
      <c r="E486" s="217"/>
      <c r="F486" s="217"/>
      <c r="G486" s="217"/>
      <c r="H486" s="217"/>
      <c r="I486" s="217"/>
    </row>
    <row r="487" spans="2:9" ht="14.25">
      <c r="B487" s="217"/>
      <c r="C487" s="217"/>
      <c r="D487" s="217"/>
      <c r="E487" s="217"/>
      <c r="F487" s="217"/>
      <c r="G487" s="217"/>
      <c r="H487" s="217"/>
      <c r="I487" s="217"/>
    </row>
    <row r="488" spans="2:9" ht="14.25">
      <c r="B488" s="217"/>
      <c r="C488" s="217"/>
      <c r="D488" s="217"/>
      <c r="E488" s="217"/>
      <c r="F488" s="217"/>
      <c r="G488" s="217"/>
      <c r="H488" s="217"/>
      <c r="I488" s="217"/>
    </row>
    <row r="489" spans="2:9" ht="14.25">
      <c r="B489" s="217"/>
      <c r="C489" s="217"/>
      <c r="D489" s="217"/>
      <c r="E489" s="217"/>
      <c r="F489" s="217"/>
      <c r="G489" s="217"/>
      <c r="H489" s="217"/>
      <c r="I489" s="217"/>
    </row>
    <row r="490" spans="2:9" ht="14.25">
      <c r="B490" s="217"/>
      <c r="C490" s="217"/>
      <c r="D490" s="217"/>
      <c r="E490" s="217"/>
      <c r="F490" s="217"/>
      <c r="G490" s="217"/>
      <c r="H490" s="217"/>
      <c r="I490" s="217"/>
    </row>
    <row r="491" spans="2:9" ht="14.25">
      <c r="B491" s="217"/>
      <c r="C491" s="217"/>
      <c r="D491" s="217"/>
      <c r="E491" s="217"/>
      <c r="F491" s="217"/>
      <c r="G491" s="217"/>
      <c r="H491" s="217"/>
      <c r="I491" s="217"/>
    </row>
    <row r="492" spans="2:9" ht="14.25">
      <c r="B492" s="217"/>
      <c r="C492" s="217"/>
      <c r="D492" s="217"/>
      <c r="E492" s="217"/>
      <c r="F492" s="217"/>
      <c r="G492" s="217"/>
      <c r="H492" s="217"/>
      <c r="I492" s="217"/>
    </row>
    <row r="493" spans="2:9" ht="14.25">
      <c r="B493" s="217"/>
      <c r="C493" s="217"/>
      <c r="D493" s="217"/>
      <c r="E493" s="217"/>
      <c r="F493" s="217"/>
      <c r="G493" s="217"/>
      <c r="H493" s="217"/>
      <c r="I493" s="217"/>
    </row>
    <row r="494" spans="2:9" ht="14.25">
      <c r="B494" s="217"/>
      <c r="C494" s="217"/>
      <c r="D494" s="217"/>
      <c r="E494" s="217"/>
      <c r="F494" s="217"/>
      <c r="G494" s="217"/>
      <c r="H494" s="217"/>
      <c r="I494" s="217"/>
    </row>
    <row r="495" spans="2:9" ht="14.25">
      <c r="B495" s="217"/>
      <c r="C495" s="217"/>
      <c r="D495" s="217"/>
      <c r="E495" s="217"/>
      <c r="F495" s="217"/>
      <c r="G495" s="217"/>
      <c r="H495" s="217"/>
      <c r="I495" s="217"/>
    </row>
    <row r="496" spans="2:9" ht="14.25">
      <c r="B496" s="217"/>
      <c r="C496" s="217"/>
      <c r="D496" s="217"/>
      <c r="E496" s="217"/>
      <c r="F496" s="217"/>
      <c r="G496" s="217"/>
      <c r="H496" s="217"/>
      <c r="I496" s="217"/>
    </row>
    <row r="497" spans="2:9" ht="14.25">
      <c r="B497" s="217"/>
      <c r="C497" s="217"/>
      <c r="D497" s="217"/>
      <c r="E497" s="217"/>
      <c r="F497" s="217"/>
      <c r="G497" s="217"/>
      <c r="H497" s="217"/>
      <c r="I497" s="217"/>
    </row>
    <row r="498" spans="2:9" ht="14.25">
      <c r="B498" s="217"/>
      <c r="C498" s="217"/>
      <c r="D498" s="217"/>
      <c r="E498" s="217"/>
      <c r="F498" s="217"/>
      <c r="G498" s="217"/>
      <c r="H498" s="217"/>
      <c r="I498" s="217"/>
    </row>
    <row r="499" spans="2:9" ht="14.25">
      <c r="B499" s="217"/>
      <c r="C499" s="217"/>
      <c r="D499" s="217"/>
      <c r="E499" s="217"/>
      <c r="F499" s="217"/>
      <c r="G499" s="217"/>
      <c r="H499" s="217"/>
      <c r="I499" s="217"/>
    </row>
    <row r="500" spans="2:9" ht="14.25">
      <c r="B500" s="217"/>
      <c r="C500" s="217"/>
      <c r="D500" s="217"/>
      <c r="E500" s="217"/>
      <c r="F500" s="217"/>
      <c r="G500" s="217"/>
      <c r="H500" s="217"/>
      <c r="I500" s="217"/>
    </row>
    <row r="501" spans="2:9" ht="14.25">
      <c r="B501" s="217"/>
      <c r="C501" s="217"/>
      <c r="D501" s="217"/>
      <c r="E501" s="217"/>
      <c r="F501" s="217"/>
      <c r="G501" s="217"/>
      <c r="H501" s="217"/>
      <c r="I501" s="217"/>
    </row>
    <row r="502" spans="2:9" ht="14.25">
      <c r="B502" s="217"/>
      <c r="C502" s="217"/>
      <c r="D502" s="217"/>
      <c r="E502" s="217"/>
      <c r="F502" s="217"/>
      <c r="G502" s="217"/>
      <c r="H502" s="217"/>
      <c r="I502" s="217"/>
    </row>
    <row r="503" spans="2:9" ht="14.25">
      <c r="B503" s="217"/>
      <c r="C503" s="217"/>
      <c r="D503" s="217"/>
      <c r="E503" s="217"/>
      <c r="F503" s="217"/>
      <c r="G503" s="217"/>
      <c r="H503" s="217"/>
      <c r="I503" s="217"/>
    </row>
    <row r="504" spans="2:9" ht="14.25">
      <c r="B504" s="217"/>
      <c r="C504" s="217"/>
      <c r="D504" s="217"/>
      <c r="E504" s="217"/>
      <c r="F504" s="217"/>
      <c r="G504" s="217"/>
      <c r="H504" s="217"/>
      <c r="I504" s="217"/>
    </row>
    <row r="505" spans="2:9" ht="14.25">
      <c r="B505" s="217"/>
      <c r="C505" s="217"/>
      <c r="D505" s="217"/>
      <c r="E505" s="217"/>
      <c r="F505" s="217"/>
      <c r="G505" s="217"/>
      <c r="H505" s="217"/>
      <c r="I505" s="217"/>
    </row>
    <row r="506" spans="2:9" ht="14.25">
      <c r="B506" s="217"/>
      <c r="C506" s="217"/>
      <c r="D506" s="217"/>
      <c r="E506" s="217"/>
      <c r="F506" s="217"/>
      <c r="G506" s="217"/>
      <c r="H506" s="217"/>
      <c r="I506" s="217"/>
    </row>
    <row r="507" spans="2:9" ht="14.25">
      <c r="B507" s="217"/>
      <c r="C507" s="217"/>
      <c r="D507" s="217"/>
      <c r="E507" s="217"/>
      <c r="F507" s="217"/>
      <c r="G507" s="217"/>
      <c r="H507" s="217"/>
      <c r="I507" s="217"/>
    </row>
    <row r="508" spans="2:9" ht="14.25">
      <c r="B508" s="217"/>
      <c r="C508" s="217"/>
      <c r="D508" s="217"/>
      <c r="E508" s="217"/>
      <c r="F508" s="217"/>
      <c r="G508" s="217"/>
      <c r="H508" s="217"/>
      <c r="I508" s="217"/>
    </row>
    <row r="509" spans="2:9" ht="14.25">
      <c r="B509" s="217"/>
      <c r="C509" s="217"/>
      <c r="D509" s="217"/>
      <c r="E509" s="217"/>
      <c r="F509" s="217"/>
      <c r="G509" s="217"/>
      <c r="H509" s="217"/>
      <c r="I509" s="217"/>
    </row>
    <row r="510" spans="2:9" ht="14.25">
      <c r="B510" s="217"/>
      <c r="C510" s="217"/>
      <c r="D510" s="217"/>
      <c r="E510" s="217"/>
      <c r="F510" s="217"/>
      <c r="G510" s="217"/>
      <c r="H510" s="217"/>
      <c r="I510" s="217"/>
    </row>
    <row r="511" spans="2:9" ht="14.25">
      <c r="B511" s="217"/>
      <c r="C511" s="217"/>
      <c r="D511" s="217"/>
      <c r="E511" s="217"/>
      <c r="F511" s="217"/>
      <c r="G511" s="217"/>
      <c r="H511" s="217"/>
      <c r="I511" s="217"/>
    </row>
    <row r="512" spans="2:9" ht="14.25">
      <c r="B512" s="217"/>
      <c r="C512" s="217"/>
      <c r="D512" s="217"/>
      <c r="E512" s="217"/>
      <c r="F512" s="217"/>
      <c r="G512" s="217"/>
      <c r="H512" s="217"/>
      <c r="I512" s="217"/>
    </row>
    <row r="513" spans="2:9" ht="14.25">
      <c r="B513" s="217"/>
      <c r="C513" s="217"/>
      <c r="D513" s="217"/>
      <c r="E513" s="217"/>
      <c r="F513" s="217"/>
      <c r="G513" s="217"/>
      <c r="H513" s="217"/>
      <c r="I513" s="217"/>
    </row>
    <row r="514" spans="2:9" ht="14.25">
      <c r="B514" s="217"/>
      <c r="C514" s="217"/>
      <c r="D514" s="217"/>
      <c r="E514" s="217"/>
      <c r="F514" s="217"/>
      <c r="G514" s="217"/>
      <c r="H514" s="217"/>
      <c r="I514" s="217"/>
    </row>
    <row r="515" spans="2:9" ht="14.25">
      <c r="B515" s="217"/>
      <c r="C515" s="217"/>
      <c r="D515" s="217"/>
      <c r="E515" s="217"/>
      <c r="F515" s="217"/>
      <c r="G515" s="217"/>
      <c r="H515" s="217"/>
      <c r="I515" s="217"/>
    </row>
    <row r="516" spans="2:9" ht="14.25">
      <c r="B516" s="217"/>
      <c r="C516" s="217"/>
      <c r="D516" s="217"/>
      <c r="E516" s="217"/>
      <c r="F516" s="217"/>
      <c r="G516" s="217"/>
      <c r="H516" s="217"/>
      <c r="I516" s="217"/>
    </row>
    <row r="517" spans="2:9" ht="14.25">
      <c r="B517" s="217"/>
      <c r="C517" s="217"/>
      <c r="D517" s="217"/>
      <c r="E517" s="217"/>
      <c r="F517" s="217"/>
      <c r="G517" s="217"/>
      <c r="H517" s="217"/>
      <c r="I517" s="217"/>
    </row>
    <row r="518" spans="2:9" ht="14.25">
      <c r="B518" s="217"/>
      <c r="C518" s="217"/>
      <c r="D518" s="217"/>
      <c r="E518" s="217"/>
      <c r="F518" s="217"/>
      <c r="G518" s="217"/>
      <c r="H518" s="217"/>
      <c r="I518" s="217"/>
    </row>
    <row r="519" spans="2:9" ht="14.25">
      <c r="B519" s="217"/>
      <c r="C519" s="217"/>
      <c r="D519" s="217"/>
      <c r="E519" s="217"/>
      <c r="F519" s="217"/>
      <c r="G519" s="217"/>
      <c r="H519" s="217"/>
      <c r="I519" s="217"/>
    </row>
    <row r="520" spans="2:9" ht="14.25">
      <c r="B520" s="217"/>
      <c r="C520" s="217"/>
      <c r="D520" s="217"/>
      <c r="E520" s="217"/>
      <c r="F520" s="217"/>
      <c r="G520" s="217"/>
      <c r="H520" s="217"/>
      <c r="I520" s="217"/>
    </row>
    <row r="521" spans="2:9" ht="14.25">
      <c r="B521" s="217"/>
      <c r="C521" s="217"/>
      <c r="D521" s="217"/>
      <c r="E521" s="217"/>
      <c r="F521" s="217"/>
      <c r="G521" s="217"/>
      <c r="H521" s="217"/>
      <c r="I521" s="217"/>
    </row>
    <row r="522" spans="2:9" ht="14.25">
      <c r="B522" s="217"/>
      <c r="C522" s="217"/>
      <c r="D522" s="217"/>
      <c r="E522" s="217"/>
      <c r="F522" s="217"/>
      <c r="G522" s="217"/>
      <c r="H522" s="217"/>
      <c r="I522" s="217"/>
    </row>
    <row r="523" spans="2:9" ht="14.25">
      <c r="B523" s="217"/>
      <c r="C523" s="217"/>
      <c r="D523" s="217"/>
      <c r="E523" s="217"/>
      <c r="F523" s="217"/>
      <c r="G523" s="217"/>
      <c r="H523" s="217"/>
      <c r="I523" s="217"/>
    </row>
    <row r="524" spans="2:9" ht="14.25">
      <c r="B524" s="217"/>
      <c r="C524" s="217"/>
      <c r="D524" s="217"/>
      <c r="E524" s="217"/>
      <c r="F524" s="217"/>
      <c r="G524" s="217"/>
      <c r="H524" s="217"/>
      <c r="I524" s="217"/>
    </row>
    <row r="525" spans="2:9" ht="14.25">
      <c r="B525" s="217"/>
      <c r="C525" s="217"/>
      <c r="D525" s="217"/>
      <c r="E525" s="217"/>
      <c r="F525" s="217"/>
      <c r="G525" s="217"/>
      <c r="H525" s="217"/>
      <c r="I525" s="217"/>
    </row>
    <row r="526" spans="2:9" ht="14.25">
      <c r="B526" s="217"/>
      <c r="C526" s="217"/>
      <c r="D526" s="217"/>
      <c r="E526" s="217"/>
      <c r="F526" s="217"/>
      <c r="G526" s="217"/>
      <c r="H526" s="217"/>
      <c r="I526" s="217"/>
    </row>
    <row r="527" spans="2:9" ht="14.25">
      <c r="B527" s="217"/>
      <c r="C527" s="217"/>
      <c r="D527" s="217"/>
      <c r="E527" s="217"/>
      <c r="F527" s="217"/>
      <c r="G527" s="217"/>
      <c r="H527" s="217"/>
      <c r="I527" s="217"/>
    </row>
    <row r="528" spans="2:9" ht="14.25">
      <c r="B528" s="217"/>
      <c r="C528" s="217"/>
      <c r="D528" s="217"/>
      <c r="E528" s="217"/>
      <c r="F528" s="217"/>
      <c r="G528" s="217"/>
      <c r="H528" s="217"/>
      <c r="I528" s="217"/>
    </row>
    <row r="529" spans="2:9" ht="14.25">
      <c r="B529" s="217"/>
      <c r="C529" s="217"/>
      <c r="D529" s="217"/>
      <c r="E529" s="217"/>
      <c r="F529" s="217"/>
      <c r="G529" s="217"/>
      <c r="H529" s="217"/>
      <c r="I529" s="217"/>
    </row>
    <row r="530" spans="2:9" ht="14.25">
      <c r="B530" s="217"/>
      <c r="C530" s="217"/>
      <c r="D530" s="217"/>
      <c r="E530" s="217"/>
      <c r="F530" s="217"/>
      <c r="G530" s="217"/>
      <c r="H530" s="217"/>
      <c r="I530" s="217"/>
    </row>
    <row r="531" spans="2:9" ht="14.25">
      <c r="B531" s="217"/>
      <c r="C531" s="217"/>
      <c r="D531" s="217"/>
      <c r="E531" s="217"/>
      <c r="F531" s="217"/>
      <c r="G531" s="217"/>
      <c r="H531" s="217"/>
      <c r="I531" s="217"/>
    </row>
    <row r="532" spans="2:9" ht="14.25">
      <c r="B532" s="217"/>
      <c r="C532" s="217"/>
      <c r="D532" s="217"/>
      <c r="E532" s="217"/>
      <c r="F532" s="217"/>
      <c r="G532" s="217"/>
      <c r="H532" s="217"/>
      <c r="I532" s="217"/>
    </row>
    <row r="533" spans="2:9" ht="14.25">
      <c r="B533" s="217"/>
      <c r="C533" s="217"/>
      <c r="D533" s="217"/>
      <c r="E533" s="217"/>
      <c r="F533" s="217"/>
      <c r="G533" s="217"/>
      <c r="H533" s="217"/>
      <c r="I533" s="217"/>
    </row>
    <row r="534" spans="2:9" ht="14.25">
      <c r="B534" s="217"/>
      <c r="C534" s="217"/>
      <c r="D534" s="217"/>
      <c r="E534" s="217"/>
      <c r="F534" s="217"/>
      <c r="G534" s="217"/>
      <c r="H534" s="217"/>
      <c r="I534" s="217"/>
    </row>
    <row r="535" spans="2:9" ht="14.25">
      <c r="B535" s="217"/>
      <c r="C535" s="217"/>
      <c r="D535" s="217"/>
      <c r="E535" s="217"/>
      <c r="F535" s="217"/>
      <c r="G535" s="217"/>
      <c r="H535" s="217"/>
      <c r="I535" s="217"/>
    </row>
    <row r="536" spans="2:9" ht="14.25">
      <c r="B536" s="217"/>
      <c r="C536" s="217"/>
      <c r="D536" s="217"/>
      <c r="E536" s="217"/>
      <c r="F536" s="217"/>
      <c r="G536" s="217"/>
      <c r="H536" s="217"/>
      <c r="I536" s="217"/>
    </row>
    <row r="537" spans="2:9" ht="14.25">
      <c r="B537" s="217"/>
      <c r="C537" s="217"/>
      <c r="D537" s="217"/>
      <c r="E537" s="217"/>
      <c r="F537" s="217"/>
      <c r="G537" s="217"/>
      <c r="H537" s="217"/>
      <c r="I537" s="217"/>
    </row>
    <row r="538" spans="2:9" ht="14.25">
      <c r="B538" s="217"/>
      <c r="C538" s="217"/>
      <c r="D538" s="217"/>
      <c r="E538" s="217"/>
      <c r="F538" s="217"/>
      <c r="G538" s="217"/>
      <c r="H538" s="217"/>
      <c r="I538" s="217"/>
    </row>
    <row r="539" spans="2:9" ht="14.25">
      <c r="B539" s="217"/>
      <c r="C539" s="217"/>
      <c r="D539" s="217"/>
      <c r="E539" s="217"/>
      <c r="F539" s="217"/>
      <c r="G539" s="217"/>
      <c r="H539" s="217"/>
      <c r="I539" s="217"/>
    </row>
    <row r="540" spans="2:9" ht="14.25">
      <c r="B540" s="217"/>
      <c r="C540" s="217"/>
      <c r="D540" s="217"/>
      <c r="E540" s="217"/>
      <c r="F540" s="217"/>
      <c r="G540" s="217"/>
      <c r="H540" s="217"/>
      <c r="I540" s="217"/>
    </row>
    <row r="541" spans="2:9" ht="14.25">
      <c r="B541" s="217"/>
      <c r="C541" s="217"/>
      <c r="D541" s="217"/>
      <c r="E541" s="217"/>
      <c r="F541" s="217"/>
      <c r="G541" s="217"/>
      <c r="H541" s="217"/>
      <c r="I541" s="217"/>
    </row>
    <row r="542" spans="2:9" ht="14.25">
      <c r="B542" s="217"/>
      <c r="C542" s="217"/>
      <c r="D542" s="217"/>
      <c r="E542" s="217"/>
      <c r="F542" s="217"/>
      <c r="G542" s="217"/>
      <c r="H542" s="217"/>
      <c r="I542" s="217"/>
    </row>
    <row r="543" spans="2:9" ht="14.25">
      <c r="B543" s="217"/>
      <c r="C543" s="217"/>
      <c r="D543" s="217"/>
      <c r="E543" s="217"/>
      <c r="F543" s="217"/>
      <c r="G543" s="217"/>
      <c r="H543" s="217"/>
      <c r="I543" s="217"/>
    </row>
    <row r="544" spans="2:9" ht="14.25">
      <c r="B544" s="217"/>
      <c r="C544" s="217"/>
      <c r="D544" s="217"/>
      <c r="E544" s="217"/>
      <c r="F544" s="217"/>
      <c r="G544" s="217"/>
      <c r="H544" s="217"/>
      <c r="I544" s="217"/>
    </row>
    <row r="545" spans="2:9" ht="14.25">
      <c r="B545" s="217"/>
      <c r="C545" s="217"/>
      <c r="D545" s="217"/>
      <c r="E545" s="217"/>
      <c r="F545" s="217"/>
      <c r="G545" s="217"/>
      <c r="H545" s="217"/>
      <c r="I545" s="217"/>
    </row>
    <row r="546" spans="2:9" ht="14.25">
      <c r="B546" s="217"/>
      <c r="C546" s="217"/>
      <c r="D546" s="217"/>
      <c r="E546" s="217"/>
      <c r="F546" s="217"/>
      <c r="G546" s="217"/>
      <c r="H546" s="217"/>
      <c r="I546" s="217"/>
    </row>
    <row r="547" spans="2:9" ht="14.25">
      <c r="B547" s="217"/>
      <c r="C547" s="217"/>
      <c r="D547" s="217"/>
      <c r="E547" s="217"/>
      <c r="F547" s="217"/>
      <c r="G547" s="217"/>
      <c r="H547" s="217"/>
      <c r="I547" s="217"/>
    </row>
    <row r="548" spans="2:9" ht="14.25">
      <c r="B548" s="217"/>
      <c r="C548" s="217"/>
      <c r="D548" s="217"/>
      <c r="E548" s="217"/>
      <c r="F548" s="217"/>
      <c r="G548" s="217"/>
      <c r="H548" s="217"/>
      <c r="I548" s="217"/>
    </row>
    <row r="549" spans="2:9" ht="14.25">
      <c r="B549" s="217"/>
      <c r="C549" s="217"/>
      <c r="D549" s="217"/>
      <c r="E549" s="217"/>
      <c r="F549" s="217"/>
      <c r="G549" s="217"/>
      <c r="H549" s="217"/>
      <c r="I549" s="217"/>
    </row>
    <row r="550" spans="2:9" ht="14.25">
      <c r="B550" s="217"/>
      <c r="C550" s="217"/>
      <c r="D550" s="217"/>
      <c r="E550" s="217"/>
      <c r="F550" s="217"/>
      <c r="G550" s="217"/>
      <c r="H550" s="217"/>
      <c r="I550" s="217"/>
    </row>
    <row r="551" spans="2:9" ht="14.25">
      <c r="B551" s="217"/>
      <c r="C551" s="217"/>
      <c r="D551" s="217"/>
      <c r="E551" s="217"/>
      <c r="F551" s="217"/>
      <c r="G551" s="217"/>
      <c r="H551" s="217"/>
      <c r="I551" s="217"/>
    </row>
    <row r="552" spans="2:9" ht="14.25">
      <c r="B552" s="217"/>
      <c r="C552" s="217"/>
      <c r="D552" s="217"/>
      <c r="E552" s="217"/>
      <c r="F552" s="217"/>
      <c r="G552" s="217"/>
      <c r="H552" s="217"/>
      <c r="I552" s="217"/>
    </row>
    <row r="553" spans="2:9" ht="14.25">
      <c r="B553" s="217"/>
      <c r="C553" s="217"/>
      <c r="D553" s="217"/>
      <c r="E553" s="217"/>
      <c r="F553" s="217"/>
      <c r="G553" s="217"/>
      <c r="H553" s="217"/>
      <c r="I553" s="217"/>
    </row>
    <row r="554" spans="2:9" ht="14.25">
      <c r="B554" s="217"/>
      <c r="C554" s="217"/>
      <c r="D554" s="217"/>
      <c r="E554" s="217"/>
      <c r="F554" s="217"/>
      <c r="G554" s="217"/>
      <c r="H554" s="217"/>
      <c r="I554" s="217"/>
    </row>
    <row r="555" spans="2:9" ht="14.25">
      <c r="B555" s="217"/>
      <c r="C555" s="217"/>
      <c r="D555" s="217"/>
      <c r="E555" s="217"/>
      <c r="F555" s="217"/>
      <c r="G555" s="217"/>
      <c r="H555" s="217"/>
      <c r="I555" s="217"/>
    </row>
    <row r="556" spans="2:9" ht="14.25">
      <c r="B556" s="217"/>
      <c r="C556" s="217"/>
      <c r="D556" s="217"/>
      <c r="E556" s="217"/>
      <c r="F556" s="217"/>
      <c r="G556" s="217"/>
      <c r="H556" s="217"/>
      <c r="I556" s="217"/>
    </row>
    <row r="557" spans="2:9" ht="14.25">
      <c r="B557" s="217"/>
      <c r="C557" s="217"/>
      <c r="D557" s="217"/>
      <c r="E557" s="217"/>
      <c r="F557" s="217"/>
      <c r="G557" s="217"/>
      <c r="H557" s="217"/>
      <c r="I557" s="217"/>
    </row>
    <row r="558" spans="2:9" ht="14.25">
      <c r="B558" s="217"/>
      <c r="C558" s="217"/>
      <c r="D558" s="217"/>
      <c r="E558" s="217"/>
      <c r="F558" s="217"/>
      <c r="G558" s="217"/>
      <c r="H558" s="217"/>
      <c r="I558" s="217"/>
    </row>
    <row r="559" spans="2:9" ht="14.25">
      <c r="B559" s="217"/>
      <c r="C559" s="217"/>
      <c r="D559" s="217"/>
      <c r="E559" s="217"/>
      <c r="F559" s="217"/>
      <c r="G559" s="217"/>
      <c r="H559" s="217"/>
      <c r="I559" s="217"/>
    </row>
    <row r="560" spans="2:9" ht="14.25">
      <c r="B560" s="217"/>
      <c r="C560" s="217"/>
      <c r="D560" s="217"/>
      <c r="E560" s="217"/>
      <c r="F560" s="217"/>
      <c r="G560" s="217"/>
      <c r="H560" s="217"/>
      <c r="I560" s="217"/>
    </row>
    <row r="561" spans="2:9" ht="14.25">
      <c r="B561" s="217"/>
      <c r="C561" s="217"/>
      <c r="D561" s="217"/>
      <c r="E561" s="217"/>
      <c r="F561" s="217"/>
      <c r="G561" s="217"/>
      <c r="H561" s="217"/>
      <c r="I561" s="217"/>
    </row>
    <row r="562" spans="2:9" ht="14.25">
      <c r="B562" s="217"/>
      <c r="C562" s="217"/>
      <c r="D562" s="217"/>
      <c r="E562" s="217"/>
      <c r="F562" s="217"/>
      <c r="G562" s="217"/>
      <c r="H562" s="217"/>
      <c r="I562" s="217"/>
    </row>
    <row r="563" spans="2:9" ht="14.25">
      <c r="B563" s="217"/>
      <c r="C563" s="217"/>
      <c r="D563" s="217"/>
      <c r="E563" s="217"/>
      <c r="F563" s="217"/>
      <c r="G563" s="217"/>
      <c r="H563" s="217"/>
      <c r="I563" s="217"/>
    </row>
    <row r="564" spans="2:9" ht="14.25">
      <c r="B564" s="217"/>
      <c r="C564" s="217"/>
      <c r="D564" s="217"/>
      <c r="E564" s="217"/>
      <c r="F564" s="217"/>
      <c r="G564" s="217"/>
      <c r="H564" s="217"/>
      <c r="I564" s="217"/>
    </row>
    <row r="565" spans="2:9" ht="14.25">
      <c r="B565" s="217"/>
      <c r="C565" s="217"/>
      <c r="D565" s="217"/>
      <c r="E565" s="217"/>
      <c r="F565" s="217"/>
      <c r="G565" s="217"/>
      <c r="H565" s="217"/>
      <c r="I565" s="217"/>
    </row>
    <row r="566" spans="2:9" ht="14.25">
      <c r="B566" s="217"/>
      <c r="C566" s="217"/>
      <c r="D566" s="217"/>
      <c r="E566" s="217"/>
      <c r="F566" s="217"/>
      <c r="G566" s="217"/>
      <c r="H566" s="217"/>
      <c r="I566" s="217"/>
    </row>
    <row r="567" spans="2:9" ht="14.25">
      <c r="B567" s="217"/>
      <c r="C567" s="217"/>
      <c r="D567" s="217"/>
      <c r="E567" s="217"/>
      <c r="F567" s="217"/>
      <c r="G567" s="217"/>
      <c r="H567" s="217"/>
      <c r="I567" s="217"/>
    </row>
    <row r="568" spans="2:9" ht="14.25">
      <c r="B568" s="217"/>
      <c r="C568" s="217"/>
      <c r="D568" s="217"/>
      <c r="E568" s="217"/>
      <c r="F568" s="217"/>
      <c r="G568" s="217"/>
      <c r="H568" s="217"/>
      <c r="I568" s="217"/>
    </row>
    <row r="569" spans="2:9" ht="14.25">
      <c r="B569" s="217"/>
      <c r="C569" s="217"/>
      <c r="D569" s="217"/>
      <c r="E569" s="217"/>
      <c r="F569" s="217"/>
      <c r="G569" s="217"/>
      <c r="H569" s="217"/>
      <c r="I569" s="217"/>
    </row>
    <row r="570" spans="2:9" ht="14.25">
      <c r="B570" s="217"/>
      <c r="C570" s="217"/>
      <c r="D570" s="217"/>
      <c r="E570" s="217"/>
      <c r="F570" s="217"/>
      <c r="G570" s="217"/>
      <c r="H570" s="217"/>
      <c r="I570" s="217"/>
    </row>
    <row r="571" spans="2:9" ht="14.25">
      <c r="B571" s="217"/>
      <c r="C571" s="217"/>
      <c r="D571" s="217"/>
      <c r="E571" s="217"/>
      <c r="F571" s="217"/>
      <c r="G571" s="217"/>
      <c r="H571" s="217"/>
      <c r="I571" s="217"/>
    </row>
    <row r="572" spans="2:9" ht="14.25">
      <c r="B572" s="217"/>
      <c r="C572" s="217"/>
      <c r="D572" s="217"/>
      <c r="E572" s="217"/>
      <c r="F572" s="217"/>
      <c r="G572" s="217"/>
      <c r="H572" s="217"/>
      <c r="I572" s="217"/>
    </row>
    <row r="573" spans="2:9" ht="14.25">
      <c r="B573" s="217"/>
      <c r="C573" s="217"/>
      <c r="D573" s="217"/>
      <c r="E573" s="217"/>
      <c r="F573" s="217"/>
      <c r="G573" s="217"/>
      <c r="H573" s="217"/>
      <c r="I573" s="217"/>
    </row>
    <row r="574" spans="2:9" ht="14.25">
      <c r="B574" s="217"/>
      <c r="C574" s="217"/>
      <c r="D574" s="217"/>
      <c r="E574" s="217"/>
      <c r="F574" s="217"/>
      <c r="G574" s="217"/>
      <c r="H574" s="217"/>
      <c r="I574" s="217"/>
    </row>
    <row r="575" spans="2:9" ht="14.25">
      <c r="B575" s="217"/>
      <c r="C575" s="217"/>
      <c r="D575" s="217"/>
      <c r="E575" s="217"/>
      <c r="F575" s="217"/>
      <c r="G575" s="217"/>
      <c r="H575" s="217"/>
      <c r="I575" s="217"/>
    </row>
    <row r="576" spans="2:9" ht="14.25">
      <c r="B576" s="217"/>
      <c r="C576" s="217"/>
      <c r="D576" s="217"/>
      <c r="E576" s="217"/>
      <c r="F576" s="217"/>
      <c r="G576" s="217"/>
      <c r="H576" s="217"/>
      <c r="I576" s="217"/>
    </row>
    <row r="577" spans="2:9" ht="14.25">
      <c r="B577" s="217"/>
      <c r="C577" s="217"/>
      <c r="D577" s="217"/>
      <c r="E577" s="217"/>
      <c r="F577" s="217"/>
      <c r="G577" s="217"/>
      <c r="H577" s="217"/>
      <c r="I577" s="217"/>
    </row>
    <row r="578" spans="2:9" ht="14.25">
      <c r="B578" s="217"/>
      <c r="C578" s="217"/>
      <c r="D578" s="217"/>
      <c r="E578" s="217"/>
      <c r="F578" s="217"/>
      <c r="G578" s="217"/>
      <c r="H578" s="217"/>
      <c r="I578" s="217"/>
    </row>
    <row r="579" spans="2:9" ht="14.25">
      <c r="B579" s="217"/>
      <c r="C579" s="217"/>
      <c r="D579" s="217"/>
      <c r="E579" s="217"/>
      <c r="F579" s="217"/>
      <c r="G579" s="217"/>
      <c r="H579" s="217"/>
      <c r="I579" s="217"/>
    </row>
    <row r="580" spans="2:9" ht="14.25">
      <c r="B580" s="217"/>
      <c r="C580" s="217"/>
      <c r="D580" s="217"/>
      <c r="E580" s="217"/>
      <c r="F580" s="217"/>
      <c r="G580" s="217"/>
      <c r="H580" s="217"/>
      <c r="I580" s="217"/>
    </row>
    <row r="581" spans="2:9" ht="14.25">
      <c r="B581" s="217"/>
      <c r="C581" s="217"/>
      <c r="D581" s="217"/>
      <c r="E581" s="217"/>
      <c r="F581" s="217"/>
      <c r="G581" s="217"/>
      <c r="H581" s="217"/>
      <c r="I581" s="217"/>
    </row>
    <row r="582" spans="2:9" ht="14.25">
      <c r="B582" s="217"/>
      <c r="C582" s="217"/>
      <c r="D582" s="217"/>
      <c r="E582" s="217"/>
      <c r="F582" s="217"/>
      <c r="G582" s="217"/>
      <c r="H582" s="217"/>
      <c r="I582" s="217"/>
    </row>
    <row r="583" spans="2:9" ht="14.25">
      <c r="B583" s="217"/>
      <c r="C583" s="217"/>
      <c r="D583" s="217"/>
      <c r="E583" s="217"/>
      <c r="F583" s="217"/>
      <c r="G583" s="217"/>
      <c r="H583" s="217"/>
      <c r="I583" s="217"/>
    </row>
    <row r="584" spans="2:9" ht="14.25">
      <c r="B584" s="217"/>
      <c r="C584" s="217"/>
      <c r="D584" s="217"/>
      <c r="E584" s="217"/>
      <c r="F584" s="217"/>
      <c r="G584" s="217"/>
      <c r="H584" s="217"/>
      <c r="I584" s="217"/>
    </row>
    <row r="585" spans="2:9" ht="14.25">
      <c r="B585" s="217"/>
      <c r="C585" s="217"/>
      <c r="D585" s="217"/>
      <c r="E585" s="217"/>
      <c r="F585" s="217"/>
      <c r="G585" s="217"/>
      <c r="H585" s="217"/>
      <c r="I585" s="217"/>
    </row>
    <row r="586" spans="2:9" ht="14.25">
      <c r="B586" s="217"/>
      <c r="C586" s="217"/>
      <c r="D586" s="217"/>
      <c r="E586" s="217"/>
      <c r="F586" s="217"/>
      <c r="G586" s="217"/>
      <c r="H586" s="217"/>
      <c r="I586" s="217"/>
    </row>
    <row r="587" spans="2:9" ht="14.25">
      <c r="B587" s="217"/>
      <c r="C587" s="217"/>
      <c r="D587" s="217"/>
      <c r="E587" s="217"/>
      <c r="F587" s="217"/>
      <c r="G587" s="217"/>
      <c r="H587" s="217"/>
      <c r="I587" s="217"/>
    </row>
    <row r="588" spans="2:9" ht="14.25">
      <c r="B588" s="217"/>
      <c r="C588" s="217"/>
      <c r="D588" s="217"/>
      <c r="E588" s="217"/>
      <c r="F588" s="217"/>
      <c r="G588" s="217"/>
      <c r="H588" s="217"/>
      <c r="I588" s="217"/>
    </row>
    <row r="589" spans="2:9" ht="14.25">
      <c r="B589" s="217"/>
      <c r="C589" s="217"/>
      <c r="D589" s="217"/>
      <c r="E589" s="217"/>
      <c r="F589" s="217"/>
      <c r="G589" s="217"/>
      <c r="H589" s="217"/>
      <c r="I589" s="217"/>
    </row>
    <row r="590" spans="2:9" ht="14.25">
      <c r="B590" s="217"/>
      <c r="C590" s="217"/>
      <c r="D590" s="217"/>
      <c r="E590" s="217"/>
      <c r="F590" s="217"/>
      <c r="G590" s="217"/>
      <c r="H590" s="217"/>
      <c r="I590" s="217"/>
    </row>
    <row r="591" spans="2:9" ht="14.25">
      <c r="B591" s="217"/>
      <c r="C591" s="217"/>
      <c r="D591" s="217"/>
      <c r="E591" s="217"/>
      <c r="F591" s="217"/>
      <c r="G591" s="217"/>
      <c r="H591" s="217"/>
      <c r="I591" s="217"/>
    </row>
    <row r="592" spans="2:9" ht="14.25">
      <c r="B592" s="217"/>
      <c r="C592" s="217"/>
      <c r="D592" s="217"/>
      <c r="E592" s="217"/>
      <c r="F592" s="217"/>
      <c r="G592" s="217"/>
      <c r="H592" s="217"/>
      <c r="I592" s="217"/>
    </row>
    <row r="593" spans="2:9" ht="14.25">
      <c r="B593" s="217"/>
      <c r="C593" s="217"/>
      <c r="D593" s="217"/>
      <c r="E593" s="217"/>
      <c r="F593" s="217"/>
      <c r="G593" s="217"/>
      <c r="H593" s="217"/>
      <c r="I593" s="217"/>
    </row>
    <row r="594" spans="2:9" ht="14.25">
      <c r="B594" s="217"/>
      <c r="C594" s="217"/>
      <c r="D594" s="217"/>
      <c r="E594" s="217"/>
      <c r="F594" s="217"/>
      <c r="G594" s="217"/>
      <c r="H594" s="217"/>
      <c r="I594" s="217"/>
    </row>
    <row r="595" spans="2:9" ht="14.25">
      <c r="B595" s="217"/>
      <c r="C595" s="217"/>
      <c r="D595" s="217"/>
      <c r="E595" s="217"/>
      <c r="F595" s="217"/>
      <c r="G595" s="217"/>
      <c r="H595" s="217"/>
      <c r="I595" s="217"/>
    </row>
    <row r="596" spans="2:9" ht="14.25">
      <c r="B596" s="217"/>
      <c r="C596" s="217"/>
      <c r="D596" s="217"/>
      <c r="E596" s="217"/>
      <c r="F596" s="217"/>
      <c r="G596" s="217"/>
      <c r="H596" s="217"/>
      <c r="I596" s="217"/>
    </row>
    <row r="597" spans="2:9" ht="14.25">
      <c r="B597" s="217"/>
      <c r="C597" s="217"/>
      <c r="D597" s="217"/>
      <c r="E597" s="217"/>
      <c r="F597" s="217"/>
      <c r="G597" s="217"/>
      <c r="H597" s="217"/>
      <c r="I597" s="217"/>
    </row>
    <row r="598" spans="2:9" ht="14.25">
      <c r="B598" s="217"/>
      <c r="C598" s="217"/>
      <c r="D598" s="217"/>
      <c r="E598" s="217"/>
      <c r="F598" s="217"/>
      <c r="G598" s="217"/>
      <c r="H598" s="217"/>
      <c r="I598" s="217"/>
    </row>
    <row r="599" spans="2:9" ht="14.25">
      <c r="B599" s="217"/>
      <c r="C599" s="217"/>
      <c r="D599" s="217"/>
      <c r="E599" s="217"/>
      <c r="F599" s="217"/>
      <c r="G599" s="217"/>
      <c r="H599" s="217"/>
      <c r="I599" s="217"/>
    </row>
    <row r="600" spans="2:9" ht="14.25">
      <c r="B600" s="217"/>
      <c r="C600" s="217"/>
      <c r="D600" s="217"/>
      <c r="E600" s="217"/>
      <c r="F600" s="217"/>
      <c r="G600" s="217"/>
      <c r="H600" s="217"/>
      <c r="I600" s="217"/>
    </row>
    <row r="601" spans="2:9" ht="14.25">
      <c r="B601" s="217"/>
      <c r="C601" s="217"/>
      <c r="D601" s="217"/>
      <c r="E601" s="217"/>
      <c r="F601" s="217"/>
      <c r="G601" s="217"/>
      <c r="H601" s="217"/>
      <c r="I601" s="217"/>
    </row>
    <row r="602" spans="2:9" ht="14.25">
      <c r="B602" s="217"/>
      <c r="C602" s="217"/>
      <c r="D602" s="217"/>
      <c r="E602" s="217"/>
      <c r="F602" s="217"/>
      <c r="G602" s="217"/>
      <c r="H602" s="217"/>
      <c r="I602" s="217"/>
    </row>
    <row r="603" spans="2:9" ht="14.25">
      <c r="B603" s="217"/>
      <c r="C603" s="217"/>
      <c r="D603" s="217"/>
      <c r="E603" s="217"/>
      <c r="F603" s="217"/>
      <c r="G603" s="217"/>
      <c r="H603" s="217"/>
      <c r="I603" s="217"/>
    </row>
    <row r="604" spans="2:9" ht="14.25">
      <c r="B604" s="217"/>
      <c r="C604" s="217"/>
      <c r="D604" s="217"/>
      <c r="E604" s="217"/>
      <c r="F604" s="217"/>
      <c r="G604" s="217"/>
      <c r="H604" s="217"/>
      <c r="I604" s="217"/>
    </row>
    <row r="605" spans="2:9" ht="14.25">
      <c r="B605" s="217"/>
      <c r="C605" s="217"/>
      <c r="D605" s="217"/>
      <c r="E605" s="217"/>
      <c r="F605" s="217"/>
      <c r="G605" s="217"/>
      <c r="H605" s="217"/>
      <c r="I605" s="217"/>
    </row>
    <row r="606" spans="2:9" ht="14.25">
      <c r="B606" s="217"/>
      <c r="C606" s="217"/>
      <c r="D606" s="217"/>
      <c r="E606" s="217"/>
      <c r="F606" s="217"/>
      <c r="G606" s="217"/>
      <c r="H606" s="217"/>
      <c r="I606" s="217"/>
    </row>
    <row r="607" spans="2:9" ht="14.25">
      <c r="B607" s="217"/>
      <c r="C607" s="217"/>
      <c r="D607" s="217"/>
      <c r="E607" s="217"/>
      <c r="F607" s="217"/>
      <c r="G607" s="217"/>
      <c r="H607" s="217"/>
      <c r="I607" s="217"/>
    </row>
    <row r="608" spans="2:9" ht="14.25">
      <c r="B608" s="217"/>
      <c r="C608" s="217"/>
      <c r="D608" s="217"/>
      <c r="E608" s="217"/>
      <c r="F608" s="217"/>
      <c r="G608" s="217"/>
      <c r="H608" s="217"/>
      <c r="I608" s="217"/>
    </row>
    <row r="609" spans="2:9" ht="14.25">
      <c r="B609" s="217"/>
      <c r="C609" s="217"/>
      <c r="D609" s="217"/>
      <c r="E609" s="217"/>
      <c r="F609" s="217"/>
      <c r="G609" s="217"/>
      <c r="H609" s="217"/>
      <c r="I609" s="217"/>
    </row>
    <row r="610" spans="2:9" ht="14.25">
      <c r="B610" s="217"/>
      <c r="C610" s="217"/>
      <c r="D610" s="217"/>
      <c r="E610" s="217"/>
      <c r="F610" s="217"/>
      <c r="G610" s="217"/>
      <c r="H610" s="217"/>
      <c r="I610" s="217"/>
    </row>
    <row r="611" spans="2:9" ht="14.25">
      <c r="B611" s="217"/>
      <c r="C611" s="217"/>
      <c r="D611" s="217"/>
      <c r="E611" s="217"/>
      <c r="F611" s="217"/>
      <c r="G611" s="217"/>
      <c r="H611" s="217"/>
      <c r="I611" s="217"/>
    </row>
    <row r="612" spans="2:9" ht="14.25">
      <c r="B612" s="217"/>
      <c r="C612" s="217"/>
      <c r="D612" s="217"/>
      <c r="E612" s="217"/>
      <c r="F612" s="217"/>
      <c r="G612" s="217"/>
      <c r="H612" s="217"/>
      <c r="I612" s="217"/>
    </row>
    <row r="613" spans="2:9" ht="14.25">
      <c r="B613" s="217"/>
      <c r="C613" s="217"/>
      <c r="D613" s="217"/>
      <c r="E613" s="217"/>
      <c r="F613" s="217"/>
      <c r="G613" s="217"/>
      <c r="H613" s="217"/>
      <c r="I613" s="217"/>
    </row>
    <row r="614" spans="2:9" ht="14.25">
      <c r="B614" s="217"/>
      <c r="C614" s="217"/>
      <c r="D614" s="217"/>
      <c r="E614" s="217"/>
      <c r="F614" s="217"/>
      <c r="G614" s="217"/>
      <c r="H614" s="217"/>
      <c r="I614" s="217"/>
    </row>
    <row r="615" spans="2:9" ht="14.25">
      <c r="B615" s="217"/>
      <c r="C615" s="217"/>
      <c r="D615" s="217"/>
      <c r="E615" s="217"/>
      <c r="F615" s="217"/>
      <c r="G615" s="217"/>
      <c r="H615" s="217"/>
      <c r="I615" s="217"/>
    </row>
    <row r="616" spans="2:9" ht="14.25">
      <c r="B616" s="217"/>
      <c r="C616" s="217"/>
      <c r="D616" s="217"/>
      <c r="E616" s="217"/>
      <c r="F616" s="217"/>
      <c r="G616" s="217"/>
      <c r="H616" s="217"/>
      <c r="I616" s="217"/>
    </row>
    <row r="617" spans="2:9" ht="14.25">
      <c r="B617" s="217"/>
      <c r="C617" s="217"/>
      <c r="D617" s="217"/>
      <c r="E617" s="217"/>
      <c r="F617" s="217"/>
      <c r="G617" s="217"/>
      <c r="H617" s="217"/>
      <c r="I617" s="217"/>
    </row>
    <row r="618" spans="2:9" ht="14.25">
      <c r="B618" s="217"/>
      <c r="C618" s="217"/>
      <c r="D618" s="217"/>
      <c r="E618" s="217"/>
      <c r="F618" s="217"/>
      <c r="G618" s="217"/>
      <c r="H618" s="217"/>
      <c r="I618" s="217"/>
    </row>
    <row r="619" spans="2:9" ht="14.25">
      <c r="B619" s="217"/>
      <c r="C619" s="217"/>
      <c r="D619" s="217"/>
      <c r="E619" s="217"/>
      <c r="F619" s="217"/>
      <c r="G619" s="217"/>
      <c r="H619" s="217"/>
      <c r="I619" s="217"/>
    </row>
    <row r="620" spans="2:9" ht="14.25">
      <c r="B620" s="217"/>
      <c r="C620" s="217"/>
      <c r="D620" s="217"/>
      <c r="E620" s="217"/>
      <c r="F620" s="217"/>
      <c r="G620" s="217"/>
      <c r="H620" s="217"/>
      <c r="I620" s="217"/>
    </row>
    <row r="621" spans="2:9" ht="14.25">
      <c r="B621" s="217"/>
      <c r="C621" s="217"/>
      <c r="D621" s="217"/>
      <c r="E621" s="217"/>
      <c r="F621" s="217"/>
      <c r="G621" s="217"/>
      <c r="H621" s="217"/>
      <c r="I621" s="217"/>
    </row>
    <row r="622" spans="2:9" ht="14.25">
      <c r="B622" s="217"/>
      <c r="C622" s="217"/>
      <c r="D622" s="217"/>
      <c r="E622" s="217"/>
      <c r="F622" s="217"/>
      <c r="G622" s="217"/>
      <c r="H622" s="217"/>
      <c r="I622" s="217"/>
    </row>
    <row r="623" spans="2:9" ht="14.25">
      <c r="B623" s="217"/>
      <c r="C623" s="217"/>
      <c r="D623" s="217"/>
      <c r="E623" s="217"/>
      <c r="F623" s="217"/>
      <c r="G623" s="217"/>
      <c r="H623" s="217"/>
      <c r="I623" s="217"/>
    </row>
    <row r="624" spans="2:9" ht="14.25">
      <c r="B624" s="217"/>
      <c r="C624" s="217"/>
      <c r="D624" s="217"/>
      <c r="E624" s="217"/>
      <c r="F624" s="217"/>
      <c r="G624" s="217"/>
      <c r="H624" s="217"/>
      <c r="I624" s="217"/>
    </row>
    <row r="625" spans="2:9" ht="14.25">
      <c r="B625" s="217"/>
      <c r="C625" s="217"/>
      <c r="D625" s="217"/>
      <c r="E625" s="217"/>
      <c r="F625" s="217"/>
      <c r="G625" s="217"/>
      <c r="H625" s="217"/>
      <c r="I625" s="217"/>
    </row>
    <row r="626" spans="2:9" ht="14.25">
      <c r="B626" s="217"/>
      <c r="C626" s="217"/>
      <c r="D626" s="217"/>
      <c r="E626" s="217"/>
      <c r="F626" s="217"/>
      <c r="G626" s="217"/>
      <c r="H626" s="217"/>
      <c r="I626" s="217"/>
    </row>
    <row r="627" spans="2:9" ht="14.25">
      <c r="B627" s="217"/>
      <c r="C627" s="217"/>
      <c r="D627" s="217"/>
      <c r="E627" s="217"/>
      <c r="F627" s="217"/>
      <c r="G627" s="217"/>
      <c r="H627" s="217"/>
      <c r="I627" s="217"/>
    </row>
    <row r="628" spans="2:9" ht="14.25">
      <c r="B628" s="217"/>
      <c r="C628" s="217"/>
      <c r="D628" s="217"/>
      <c r="E628" s="217"/>
      <c r="F628" s="217"/>
      <c r="G628" s="217"/>
      <c r="H628" s="217"/>
      <c r="I628" s="217"/>
    </row>
    <row r="629" spans="2:9" ht="14.25">
      <c r="B629" s="217"/>
      <c r="C629" s="217"/>
      <c r="D629" s="217"/>
      <c r="E629" s="217"/>
      <c r="F629" s="217"/>
      <c r="G629" s="217"/>
      <c r="H629" s="217"/>
      <c r="I629" s="217"/>
    </row>
    <row r="630" spans="2:9" ht="14.25">
      <c r="B630" s="217"/>
      <c r="C630" s="217"/>
      <c r="D630" s="217"/>
      <c r="E630" s="217"/>
      <c r="F630" s="217"/>
      <c r="G630" s="217"/>
      <c r="H630" s="217"/>
      <c r="I630" s="217"/>
    </row>
    <row r="631" spans="2:9" ht="14.25">
      <c r="B631" s="217"/>
      <c r="C631" s="217"/>
      <c r="D631" s="217"/>
      <c r="E631" s="217"/>
      <c r="F631" s="217"/>
      <c r="G631" s="217"/>
      <c r="H631" s="217"/>
      <c r="I631" s="217"/>
    </row>
    <row r="632" spans="2:9" ht="14.25">
      <c r="B632" s="217"/>
      <c r="C632" s="217"/>
      <c r="D632" s="217"/>
      <c r="E632" s="217"/>
      <c r="F632" s="217"/>
      <c r="G632" s="217"/>
      <c r="H632" s="217"/>
      <c r="I632" s="217"/>
    </row>
    <row r="633" spans="2:9" ht="14.25">
      <c r="B633" s="217"/>
      <c r="C633" s="217"/>
      <c r="D633" s="217"/>
      <c r="E633" s="217"/>
      <c r="F633" s="217"/>
      <c r="G633" s="217"/>
      <c r="H633" s="217"/>
      <c r="I633" s="217"/>
    </row>
    <row r="634" spans="2:9" ht="14.25">
      <c r="B634" s="217"/>
      <c r="C634" s="217"/>
      <c r="D634" s="217"/>
      <c r="E634" s="217"/>
      <c r="F634" s="217"/>
      <c r="G634" s="217"/>
      <c r="H634" s="217"/>
      <c r="I634" s="217"/>
    </row>
    <row r="635" spans="2:9" ht="14.25">
      <c r="B635" s="217"/>
      <c r="C635" s="217"/>
      <c r="D635" s="217"/>
      <c r="E635" s="217"/>
      <c r="F635" s="217"/>
      <c r="G635" s="217"/>
      <c r="H635" s="217"/>
      <c r="I635" s="217"/>
    </row>
    <row r="636" spans="2:9" ht="14.25">
      <c r="B636" s="217"/>
      <c r="C636" s="217"/>
      <c r="D636" s="217"/>
      <c r="E636" s="217"/>
      <c r="F636" s="217"/>
      <c r="G636" s="217"/>
      <c r="H636" s="217"/>
      <c r="I636" s="217"/>
    </row>
    <row r="637" spans="2:9" ht="14.25">
      <c r="B637" s="217"/>
      <c r="C637" s="217"/>
      <c r="D637" s="217"/>
      <c r="E637" s="217"/>
      <c r="F637" s="217"/>
      <c r="G637" s="217"/>
      <c r="H637" s="217"/>
      <c r="I637" s="217"/>
    </row>
    <row r="638" spans="2:9" ht="14.25">
      <c r="B638" s="217"/>
      <c r="C638" s="217"/>
      <c r="D638" s="217"/>
      <c r="E638" s="217"/>
      <c r="F638" s="217"/>
      <c r="G638" s="217"/>
      <c r="H638" s="217"/>
      <c r="I638" s="217"/>
    </row>
    <row r="639" spans="2:9" ht="14.25">
      <c r="B639" s="217"/>
      <c r="C639" s="217"/>
      <c r="D639" s="217"/>
      <c r="E639" s="217"/>
      <c r="F639" s="217"/>
      <c r="G639" s="217"/>
      <c r="H639" s="217"/>
      <c r="I639" s="217"/>
    </row>
    <row r="640" spans="2:9" ht="14.25">
      <c r="B640" s="217"/>
      <c r="C640" s="217"/>
      <c r="D640" s="217"/>
      <c r="E640" s="217"/>
      <c r="F640" s="217"/>
      <c r="G640" s="217"/>
      <c r="H640" s="217"/>
      <c r="I640" s="217"/>
    </row>
    <row r="641" spans="2:9" ht="14.25">
      <c r="B641" s="217"/>
      <c r="C641" s="217"/>
      <c r="D641" s="217"/>
      <c r="E641" s="217"/>
      <c r="F641" s="217"/>
      <c r="G641" s="217"/>
      <c r="H641" s="217"/>
      <c r="I641" s="217"/>
    </row>
    <row r="642" spans="2:9" ht="14.25">
      <c r="B642" s="217"/>
      <c r="C642" s="217"/>
      <c r="D642" s="217"/>
      <c r="E642" s="217"/>
      <c r="F642" s="217"/>
      <c r="G642" s="217"/>
      <c r="H642" s="217"/>
      <c r="I642" s="217"/>
    </row>
    <row r="643" spans="2:9" ht="14.25">
      <c r="B643" s="217"/>
      <c r="C643" s="217"/>
      <c r="D643" s="217"/>
      <c r="E643" s="217"/>
      <c r="F643" s="217"/>
      <c r="G643" s="217"/>
      <c r="H643" s="217"/>
      <c r="I643" s="217"/>
    </row>
    <row r="644" spans="2:9" ht="14.25">
      <c r="B644" s="217"/>
      <c r="C644" s="217"/>
      <c r="D644" s="217"/>
      <c r="E644" s="217"/>
      <c r="F644" s="217"/>
      <c r="G644" s="217"/>
      <c r="H644" s="217"/>
      <c r="I644" s="217"/>
    </row>
    <row r="645" spans="2:9" ht="14.25">
      <c r="B645" s="217"/>
      <c r="C645" s="217"/>
      <c r="D645" s="217"/>
      <c r="E645" s="217"/>
      <c r="F645" s="217"/>
      <c r="G645" s="217"/>
      <c r="H645" s="217"/>
      <c r="I645" s="217"/>
    </row>
    <row r="646" spans="2:9" ht="14.25">
      <c r="B646" s="217"/>
      <c r="C646" s="217"/>
      <c r="D646" s="217"/>
      <c r="E646" s="217"/>
      <c r="F646" s="217"/>
      <c r="G646" s="217"/>
      <c r="H646" s="217"/>
      <c r="I646" s="217"/>
    </row>
    <row r="647" spans="2:9" ht="14.25">
      <c r="B647" s="217"/>
      <c r="C647" s="217"/>
      <c r="D647" s="217"/>
      <c r="E647" s="217"/>
      <c r="F647" s="217"/>
      <c r="G647" s="217"/>
      <c r="H647" s="217"/>
      <c r="I647" s="217"/>
    </row>
    <row r="648" spans="2:9" ht="14.25">
      <c r="B648" s="217"/>
      <c r="C648" s="217"/>
      <c r="D648" s="217"/>
      <c r="E648" s="217"/>
      <c r="F648" s="217"/>
      <c r="G648" s="217"/>
      <c r="H648" s="217"/>
      <c r="I648" s="217"/>
    </row>
    <row r="649" spans="2:9" ht="14.25">
      <c r="B649" s="217"/>
      <c r="C649" s="217"/>
      <c r="D649" s="217"/>
      <c r="E649" s="217"/>
      <c r="F649" s="217"/>
      <c r="G649" s="217"/>
      <c r="H649" s="217"/>
      <c r="I649" s="217"/>
    </row>
    <row r="650" spans="2:9" ht="14.25">
      <c r="B650" s="217"/>
      <c r="C650" s="217"/>
      <c r="D650" s="217"/>
      <c r="E650" s="217"/>
      <c r="F650" s="217"/>
      <c r="G650" s="217"/>
      <c r="H650" s="217"/>
      <c r="I650" s="217"/>
    </row>
    <row r="651" spans="2:9" ht="14.25">
      <c r="B651" s="217"/>
      <c r="C651" s="217"/>
      <c r="D651" s="217"/>
      <c r="E651" s="217"/>
      <c r="F651" s="217"/>
      <c r="G651" s="217"/>
      <c r="H651" s="217"/>
      <c r="I651" s="217"/>
    </row>
    <row r="652" spans="2:9" ht="14.25">
      <c r="B652" s="217"/>
      <c r="C652" s="217"/>
      <c r="D652" s="217"/>
      <c r="E652" s="217"/>
      <c r="F652" s="217"/>
      <c r="G652" s="217"/>
      <c r="H652" s="217"/>
      <c r="I652" s="217"/>
    </row>
    <row r="653" spans="2:9" ht="14.25">
      <c r="B653" s="217"/>
      <c r="C653" s="217"/>
      <c r="D653" s="217"/>
      <c r="E653" s="217"/>
      <c r="F653" s="217"/>
      <c r="G653" s="217"/>
      <c r="H653" s="217"/>
      <c r="I653" s="217"/>
    </row>
    <row r="654" spans="2:9" ht="14.25">
      <c r="B654" s="217"/>
      <c r="C654" s="217"/>
      <c r="D654" s="217"/>
      <c r="E654" s="217"/>
      <c r="F654" s="217"/>
      <c r="G654" s="217"/>
      <c r="H654" s="217"/>
      <c r="I654" s="217"/>
    </row>
    <row r="655" spans="2:9" ht="14.25">
      <c r="B655" s="217"/>
      <c r="C655" s="217"/>
      <c r="D655" s="217"/>
      <c r="E655" s="217"/>
      <c r="F655" s="217"/>
      <c r="G655" s="217"/>
      <c r="H655" s="217"/>
      <c r="I655" s="217"/>
    </row>
    <row r="656" spans="2:9" ht="14.25">
      <c r="B656" s="217"/>
      <c r="C656" s="217"/>
      <c r="D656" s="217"/>
      <c r="E656" s="217"/>
      <c r="F656" s="217"/>
      <c r="G656" s="217"/>
      <c r="H656" s="217"/>
      <c r="I656" s="217"/>
    </row>
    <row r="657" spans="2:9" ht="14.25">
      <c r="B657" s="217"/>
      <c r="C657" s="217"/>
      <c r="D657" s="217"/>
      <c r="E657" s="217"/>
      <c r="F657" s="217"/>
      <c r="G657" s="217"/>
      <c r="H657" s="217"/>
      <c r="I657" s="217"/>
    </row>
    <row r="658" spans="2:9" ht="14.25">
      <c r="B658" s="217"/>
      <c r="C658" s="217"/>
      <c r="D658" s="217"/>
      <c r="E658" s="217"/>
      <c r="F658" s="217"/>
      <c r="G658" s="217"/>
      <c r="H658" s="217"/>
      <c r="I658" s="217"/>
    </row>
  </sheetData>
  <sheetProtection/>
  <mergeCells count="43">
    <mergeCell ref="B49:F73"/>
    <mergeCell ref="B74:I658"/>
    <mergeCell ref="B3:C3"/>
    <mergeCell ref="B4:C4"/>
    <mergeCell ref="B5:C5"/>
    <mergeCell ref="B6:C6"/>
    <mergeCell ref="B7:C8"/>
    <mergeCell ref="E7:E8"/>
    <mergeCell ref="B9:C10"/>
    <mergeCell ref="D9:D10"/>
    <mergeCell ref="E9:E10"/>
    <mergeCell ref="B11:C12"/>
    <mergeCell ref="D11:D12"/>
    <mergeCell ref="E11:E12"/>
    <mergeCell ref="D7:D8"/>
    <mergeCell ref="B22:C22"/>
    <mergeCell ref="B13:C14"/>
    <mergeCell ref="D13:D14"/>
    <mergeCell ref="E13:E14"/>
    <mergeCell ref="B17:C17"/>
    <mergeCell ref="B18:C18"/>
    <mergeCell ref="B16:D16"/>
    <mergeCell ref="B36:D36"/>
    <mergeCell ref="B37:D37"/>
    <mergeCell ref="B38:D38"/>
    <mergeCell ref="B40:D40"/>
    <mergeCell ref="E23:E27"/>
    <mergeCell ref="B28:C28"/>
    <mergeCell ref="B33:C33"/>
    <mergeCell ref="B31:C32"/>
    <mergeCell ref="D31:D32"/>
    <mergeCell ref="E31:E32"/>
    <mergeCell ref="B29:C30"/>
    <mergeCell ref="D29:D30"/>
    <mergeCell ref="E29:E30"/>
    <mergeCell ref="B23:C27"/>
    <mergeCell ref="B34:C34"/>
    <mergeCell ref="D23:D27"/>
    <mergeCell ref="B41:D43"/>
    <mergeCell ref="E41:E43"/>
    <mergeCell ref="B44:D44"/>
    <mergeCell ref="B46:E46"/>
    <mergeCell ref="B47:E47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80"/>
  <sheetViews>
    <sheetView tabSelected="1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9" sqref="AC9"/>
    </sheetView>
  </sheetViews>
  <sheetFormatPr defaultColWidth="9.140625" defaultRowHeight="15"/>
  <cols>
    <col min="1" max="1" width="0.71875" style="68" customWidth="1"/>
    <col min="2" max="2" width="32.28125" style="60" customWidth="1"/>
    <col min="3" max="3" width="13.8515625" style="60" customWidth="1"/>
    <col min="4" max="4" width="8.7109375" style="60" customWidth="1"/>
    <col min="5" max="22" width="7.7109375" style="60" customWidth="1"/>
    <col min="23" max="23" width="10.28125" style="68" customWidth="1"/>
    <col min="24" max="24" width="10.421875" style="68" customWidth="1"/>
    <col min="25" max="26" width="7.57421875" style="60" customWidth="1"/>
    <col min="27" max="27" width="8.8515625" style="60" customWidth="1"/>
    <col min="28" max="52" width="8.8515625" style="68" customWidth="1"/>
    <col min="53" max="16384" width="8.8515625" style="60" customWidth="1"/>
  </cols>
  <sheetData>
    <row r="1" spans="1:29" ht="33" customHeight="1">
      <c r="A1" s="67"/>
      <c r="B1" s="256" t="s">
        <v>133</v>
      </c>
      <c r="C1" s="263" t="s">
        <v>135</v>
      </c>
      <c r="D1" s="263" t="s">
        <v>134</v>
      </c>
      <c r="E1" s="259" t="s">
        <v>141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1"/>
      <c r="W1" s="240" t="s">
        <v>154</v>
      </c>
      <c r="X1" s="240"/>
      <c r="Y1" s="266" t="s">
        <v>163</v>
      </c>
      <c r="Z1" s="267"/>
      <c r="AA1" s="254" t="s">
        <v>179</v>
      </c>
      <c r="AB1" s="240" t="s">
        <v>190</v>
      </c>
      <c r="AC1" s="67"/>
    </row>
    <row r="2" spans="1:29" ht="16.5" customHeight="1">
      <c r="A2" s="67"/>
      <c r="B2" s="257"/>
      <c r="C2" s="264"/>
      <c r="D2" s="264"/>
      <c r="E2" s="259" t="s">
        <v>146</v>
      </c>
      <c r="F2" s="261"/>
      <c r="G2" s="259" t="s">
        <v>147</v>
      </c>
      <c r="H2" s="261"/>
      <c r="I2" s="259" t="s">
        <v>142</v>
      </c>
      <c r="J2" s="261"/>
      <c r="K2" s="259" t="s">
        <v>143</v>
      </c>
      <c r="L2" s="261"/>
      <c r="M2" s="259" t="s">
        <v>144</v>
      </c>
      <c r="N2" s="261"/>
      <c r="O2" s="259" t="s">
        <v>145</v>
      </c>
      <c r="P2" s="261"/>
      <c r="Q2" s="259" t="s">
        <v>150</v>
      </c>
      <c r="R2" s="261"/>
      <c r="S2" s="259" t="s">
        <v>151</v>
      </c>
      <c r="T2" s="261"/>
      <c r="U2" s="259" t="s">
        <v>152</v>
      </c>
      <c r="V2" s="261"/>
      <c r="W2" s="240"/>
      <c r="X2" s="240"/>
      <c r="Y2" s="268"/>
      <c r="Z2" s="269"/>
      <c r="AA2" s="255"/>
      <c r="AB2" s="249"/>
      <c r="AC2" s="67"/>
    </row>
    <row r="3" spans="1:29" ht="16.5" customHeight="1">
      <c r="A3" s="67"/>
      <c r="B3" s="258"/>
      <c r="C3" s="265"/>
      <c r="D3" s="265"/>
      <c r="E3" s="63" t="s">
        <v>155</v>
      </c>
      <c r="F3" s="63" t="s">
        <v>156</v>
      </c>
      <c r="G3" s="63" t="s">
        <v>155</v>
      </c>
      <c r="H3" s="63" t="s">
        <v>156</v>
      </c>
      <c r="I3" s="63" t="s">
        <v>155</v>
      </c>
      <c r="J3" s="63" t="s">
        <v>156</v>
      </c>
      <c r="K3" s="63" t="s">
        <v>155</v>
      </c>
      <c r="L3" s="63" t="s">
        <v>156</v>
      </c>
      <c r="M3" s="63" t="s">
        <v>155</v>
      </c>
      <c r="N3" s="63" t="s">
        <v>156</v>
      </c>
      <c r="O3" s="63" t="s">
        <v>155</v>
      </c>
      <c r="P3" s="63" t="s">
        <v>156</v>
      </c>
      <c r="Q3" s="63" t="s">
        <v>155</v>
      </c>
      <c r="R3" s="63" t="s">
        <v>156</v>
      </c>
      <c r="S3" s="63" t="s">
        <v>155</v>
      </c>
      <c r="T3" s="63" t="s">
        <v>156</v>
      </c>
      <c r="U3" s="63" t="s">
        <v>155</v>
      </c>
      <c r="V3" s="63" t="s">
        <v>156</v>
      </c>
      <c r="W3" s="63" t="s">
        <v>155</v>
      </c>
      <c r="X3" s="63" t="s">
        <v>156</v>
      </c>
      <c r="Y3" s="63" t="s">
        <v>155</v>
      </c>
      <c r="Z3" s="63" t="s">
        <v>156</v>
      </c>
      <c r="AA3" s="255"/>
      <c r="AB3" s="249"/>
      <c r="AC3" s="67"/>
    </row>
    <row r="4" spans="1:29" ht="15.75" customHeight="1">
      <c r="A4" s="67"/>
      <c r="B4" s="118" t="s">
        <v>228</v>
      </c>
      <c r="C4" s="115" t="s">
        <v>139</v>
      </c>
      <c r="D4" s="115" t="s">
        <v>137</v>
      </c>
      <c r="E4" s="64"/>
      <c r="F4" s="64"/>
      <c r="G4" s="115">
        <v>16.81</v>
      </c>
      <c r="H4" s="115">
        <v>16.81</v>
      </c>
      <c r="I4" s="115">
        <v>16.81</v>
      </c>
      <c r="J4" s="115">
        <v>16.81</v>
      </c>
      <c r="K4" s="115">
        <v>16.81</v>
      </c>
      <c r="L4" s="115">
        <v>16.81</v>
      </c>
      <c r="M4" s="115">
        <v>19.23</v>
      </c>
      <c r="N4" s="115">
        <v>19.23</v>
      </c>
      <c r="O4" s="115">
        <v>19.23</v>
      </c>
      <c r="P4" s="115">
        <v>19.23</v>
      </c>
      <c r="Q4" s="64"/>
      <c r="R4" s="66"/>
      <c r="S4" s="66"/>
      <c r="T4" s="66"/>
      <c r="U4" s="66"/>
      <c r="V4" s="66"/>
      <c r="W4" s="124">
        <v>4.1</v>
      </c>
      <c r="X4" s="115">
        <v>4.39</v>
      </c>
      <c r="Y4" s="116" t="s">
        <v>238</v>
      </c>
      <c r="Z4" s="116" t="s">
        <v>238</v>
      </c>
      <c r="AA4" s="116">
        <v>120</v>
      </c>
      <c r="AB4" s="116" t="s">
        <v>239</v>
      </c>
      <c r="AC4" s="67"/>
    </row>
    <row r="5" spans="1:29" ht="14.25" customHeight="1">
      <c r="A5" s="67"/>
      <c r="B5" s="61" t="s">
        <v>229</v>
      </c>
      <c r="C5" s="62" t="s">
        <v>140</v>
      </c>
      <c r="D5" s="62" t="s">
        <v>137</v>
      </c>
      <c r="E5" s="64"/>
      <c r="F5" s="64"/>
      <c r="G5" s="62">
        <v>16.81</v>
      </c>
      <c r="H5" s="62">
        <v>16.81</v>
      </c>
      <c r="I5" s="62">
        <v>16.81</v>
      </c>
      <c r="J5" s="62">
        <v>16.81</v>
      </c>
      <c r="K5" s="62">
        <v>16.81</v>
      </c>
      <c r="L5" s="62">
        <v>16.81</v>
      </c>
      <c r="M5" s="62">
        <v>19.23</v>
      </c>
      <c r="N5" s="62">
        <v>19.23</v>
      </c>
      <c r="O5" s="62">
        <v>19.23</v>
      </c>
      <c r="P5" s="62">
        <v>19.23</v>
      </c>
      <c r="Q5" s="64"/>
      <c r="R5" s="66"/>
      <c r="S5" s="66"/>
      <c r="T5" s="66"/>
      <c r="U5" s="66"/>
      <c r="V5" s="66"/>
      <c r="W5" s="86">
        <v>4.1</v>
      </c>
      <c r="X5" s="114">
        <v>4.39</v>
      </c>
      <c r="Y5" s="73" t="s">
        <v>238</v>
      </c>
      <c r="Z5" s="73" t="s">
        <v>238</v>
      </c>
      <c r="AA5" s="73">
        <v>120</v>
      </c>
      <c r="AB5" s="117" t="s">
        <v>239</v>
      </c>
      <c r="AC5" s="67"/>
    </row>
    <row r="6" spans="1:29" ht="15.75" customHeight="1">
      <c r="A6" s="67"/>
      <c r="B6" s="118" t="s">
        <v>232</v>
      </c>
      <c r="C6" s="115" t="s">
        <v>139</v>
      </c>
      <c r="D6" s="115" t="s">
        <v>137</v>
      </c>
      <c r="E6" s="64"/>
      <c r="F6" s="64"/>
      <c r="G6" s="115">
        <v>16.81</v>
      </c>
      <c r="H6" s="115">
        <v>16.81</v>
      </c>
      <c r="I6" s="115">
        <v>16.81</v>
      </c>
      <c r="J6" s="115">
        <v>16.81</v>
      </c>
      <c r="K6" s="115">
        <v>16.81</v>
      </c>
      <c r="L6" s="115">
        <v>16.81</v>
      </c>
      <c r="M6" s="115">
        <v>19.23</v>
      </c>
      <c r="N6" s="115">
        <v>19.23</v>
      </c>
      <c r="O6" s="115">
        <v>19.23</v>
      </c>
      <c r="P6" s="115">
        <v>19.23</v>
      </c>
      <c r="Q6" s="64"/>
      <c r="R6" s="66"/>
      <c r="S6" s="66"/>
      <c r="T6" s="66"/>
      <c r="U6" s="66"/>
      <c r="V6" s="66"/>
      <c r="W6" s="124">
        <v>4.1</v>
      </c>
      <c r="X6" s="115">
        <v>4.39</v>
      </c>
      <c r="Y6" s="116" t="s">
        <v>238</v>
      </c>
      <c r="Z6" s="116" t="s">
        <v>238</v>
      </c>
      <c r="AA6" s="116">
        <v>120</v>
      </c>
      <c r="AB6" s="116" t="s">
        <v>239</v>
      </c>
      <c r="AC6" s="67"/>
    </row>
    <row r="7" spans="1:29" ht="14.25" customHeight="1">
      <c r="A7" s="67"/>
      <c r="B7" s="61" t="s">
        <v>233</v>
      </c>
      <c r="C7" s="62" t="s">
        <v>140</v>
      </c>
      <c r="D7" s="62" t="s">
        <v>137</v>
      </c>
      <c r="E7" s="64"/>
      <c r="F7" s="64"/>
      <c r="G7" s="62">
        <v>16.81</v>
      </c>
      <c r="H7" s="62">
        <v>16.81</v>
      </c>
      <c r="I7" s="62">
        <v>16.81</v>
      </c>
      <c r="J7" s="62">
        <v>16.81</v>
      </c>
      <c r="K7" s="62">
        <v>16.81</v>
      </c>
      <c r="L7" s="62">
        <v>16.81</v>
      </c>
      <c r="M7" s="62">
        <v>19.23</v>
      </c>
      <c r="N7" s="62">
        <v>19.23</v>
      </c>
      <c r="O7" s="62">
        <v>19.23</v>
      </c>
      <c r="P7" s="62">
        <v>19.23</v>
      </c>
      <c r="Q7" s="64"/>
      <c r="R7" s="66"/>
      <c r="S7" s="66"/>
      <c r="T7" s="66"/>
      <c r="U7" s="66"/>
      <c r="V7" s="66"/>
      <c r="W7" s="86">
        <v>4.1</v>
      </c>
      <c r="X7" s="114">
        <v>4.39</v>
      </c>
      <c r="Y7" s="73" t="s">
        <v>238</v>
      </c>
      <c r="Z7" s="73" t="s">
        <v>238</v>
      </c>
      <c r="AA7" s="73">
        <v>120</v>
      </c>
      <c r="AB7" s="117" t="s">
        <v>239</v>
      </c>
      <c r="AC7" s="67"/>
    </row>
    <row r="8" spans="1:56" ht="30">
      <c r="A8" s="67"/>
      <c r="B8" s="119" t="s">
        <v>234</v>
      </c>
      <c r="C8" s="115" t="s">
        <v>136</v>
      </c>
      <c r="D8" s="115" t="s">
        <v>138</v>
      </c>
      <c r="E8" s="64"/>
      <c r="F8" s="115">
        <v>4.66</v>
      </c>
      <c r="G8" s="64"/>
      <c r="H8" s="115">
        <v>4.66</v>
      </c>
      <c r="I8" s="64"/>
      <c r="J8" s="115">
        <v>4.66</v>
      </c>
      <c r="K8" s="64"/>
      <c r="L8" s="115">
        <v>4.66</v>
      </c>
      <c r="M8" s="64"/>
      <c r="N8" s="115">
        <v>4.66</v>
      </c>
      <c r="O8" s="64"/>
      <c r="P8" s="115">
        <v>4.66</v>
      </c>
      <c r="Q8" s="64"/>
      <c r="R8" s="66"/>
      <c r="S8" s="64"/>
      <c r="T8" s="66"/>
      <c r="U8" s="64"/>
      <c r="V8" s="66"/>
      <c r="W8" s="64"/>
      <c r="X8" s="115">
        <v>2.16</v>
      </c>
      <c r="Y8" s="64"/>
      <c r="Z8" s="115">
        <v>3.05</v>
      </c>
      <c r="AA8" s="115">
        <v>45</v>
      </c>
      <c r="AB8" s="115" t="s">
        <v>226</v>
      </c>
      <c r="AC8" s="67"/>
      <c r="BA8" s="70"/>
      <c r="BB8" s="70"/>
      <c r="BC8" s="70"/>
      <c r="BD8" s="70"/>
    </row>
    <row r="9" spans="1:52" s="123" customFormat="1" ht="30">
      <c r="A9" s="120"/>
      <c r="B9" s="121" t="s">
        <v>230</v>
      </c>
      <c r="C9" s="122" t="s">
        <v>139</v>
      </c>
      <c r="D9" s="122" t="s">
        <v>138</v>
      </c>
      <c r="E9" s="64"/>
      <c r="F9" s="122">
        <v>4.66</v>
      </c>
      <c r="G9" s="64"/>
      <c r="H9" s="122">
        <v>4.66</v>
      </c>
      <c r="I9" s="64"/>
      <c r="J9" s="122">
        <v>4.66</v>
      </c>
      <c r="K9" s="64"/>
      <c r="L9" s="122">
        <v>4.66</v>
      </c>
      <c r="M9" s="64"/>
      <c r="N9" s="122">
        <v>4.66</v>
      </c>
      <c r="O9" s="64"/>
      <c r="P9" s="122">
        <v>4.66</v>
      </c>
      <c r="Q9" s="64"/>
      <c r="R9" s="66"/>
      <c r="S9" s="64"/>
      <c r="T9" s="66"/>
      <c r="U9" s="64"/>
      <c r="V9" s="66"/>
      <c r="W9" s="64"/>
      <c r="X9" s="122">
        <v>2.16</v>
      </c>
      <c r="Y9" s="64"/>
      <c r="Z9" s="122">
        <v>3.05</v>
      </c>
      <c r="AA9" s="62">
        <v>45</v>
      </c>
      <c r="AB9" s="122" t="s">
        <v>226</v>
      </c>
      <c r="AC9" s="67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6" ht="30">
      <c r="A10" s="67"/>
      <c r="B10" s="119" t="s">
        <v>231</v>
      </c>
      <c r="C10" s="115" t="s">
        <v>140</v>
      </c>
      <c r="D10" s="115" t="s">
        <v>138</v>
      </c>
      <c r="E10" s="64"/>
      <c r="F10" s="115">
        <v>4.66</v>
      </c>
      <c r="G10" s="64"/>
      <c r="H10" s="115">
        <v>4.66</v>
      </c>
      <c r="I10" s="64"/>
      <c r="J10" s="115">
        <v>4.66</v>
      </c>
      <c r="K10" s="64"/>
      <c r="L10" s="115">
        <v>4.66</v>
      </c>
      <c r="M10" s="64"/>
      <c r="N10" s="115">
        <v>4.66</v>
      </c>
      <c r="O10" s="64"/>
      <c r="P10" s="115">
        <v>4.66</v>
      </c>
      <c r="Q10" s="64"/>
      <c r="R10" s="66"/>
      <c r="S10" s="64"/>
      <c r="T10" s="66"/>
      <c r="U10" s="64"/>
      <c r="V10" s="66"/>
      <c r="W10" s="64"/>
      <c r="X10" s="115">
        <v>2.16</v>
      </c>
      <c r="Y10" s="64"/>
      <c r="Z10" s="115">
        <v>3.05</v>
      </c>
      <c r="AA10" s="115">
        <v>45</v>
      </c>
      <c r="AB10" s="115" t="s">
        <v>226</v>
      </c>
      <c r="AC10" s="67"/>
      <c r="BA10" s="70"/>
      <c r="BB10" s="70"/>
      <c r="BC10" s="70"/>
      <c r="BD10" s="70"/>
    </row>
    <row r="11" spans="1:52" s="123" customFormat="1" ht="15" customHeight="1">
      <c r="A11" s="120"/>
      <c r="B11" s="121" t="s">
        <v>235</v>
      </c>
      <c r="C11" s="122" t="s">
        <v>136</v>
      </c>
      <c r="D11" s="122" t="s">
        <v>138</v>
      </c>
      <c r="E11" s="64"/>
      <c r="F11" s="122">
        <v>4.66</v>
      </c>
      <c r="G11" s="64"/>
      <c r="H11" s="122">
        <v>4.66</v>
      </c>
      <c r="I11" s="64"/>
      <c r="J11" s="122">
        <v>4.66</v>
      </c>
      <c r="K11" s="64"/>
      <c r="L11" s="122">
        <v>4.66</v>
      </c>
      <c r="M11" s="64"/>
      <c r="N11" s="122">
        <v>4.66</v>
      </c>
      <c r="O11" s="64"/>
      <c r="P11" s="122">
        <v>4.66</v>
      </c>
      <c r="Q11" s="64"/>
      <c r="R11" s="66"/>
      <c r="S11" s="64"/>
      <c r="T11" s="66"/>
      <c r="U11" s="64"/>
      <c r="V11" s="66"/>
      <c r="W11" s="64"/>
      <c r="X11" s="122">
        <v>2.16</v>
      </c>
      <c r="Y11" s="64"/>
      <c r="Z11" s="122">
        <v>3.05</v>
      </c>
      <c r="AA11" s="62">
        <v>45</v>
      </c>
      <c r="AB11" s="122" t="s">
        <v>226</v>
      </c>
      <c r="AC11" s="67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s="123" customFormat="1" ht="15" customHeight="1">
      <c r="A12" s="120"/>
      <c r="B12" s="119" t="s">
        <v>236</v>
      </c>
      <c r="C12" s="115" t="s">
        <v>139</v>
      </c>
      <c r="D12" s="115" t="s">
        <v>138</v>
      </c>
      <c r="E12" s="64"/>
      <c r="F12" s="115">
        <v>4.66</v>
      </c>
      <c r="G12" s="64"/>
      <c r="H12" s="115">
        <v>4.66</v>
      </c>
      <c r="I12" s="64"/>
      <c r="J12" s="115">
        <v>4.66</v>
      </c>
      <c r="K12" s="64"/>
      <c r="L12" s="115">
        <v>4.66</v>
      </c>
      <c r="M12" s="64"/>
      <c r="N12" s="115">
        <v>4.66</v>
      </c>
      <c r="O12" s="64"/>
      <c r="P12" s="115">
        <v>4.66</v>
      </c>
      <c r="Q12" s="64"/>
      <c r="R12" s="66"/>
      <c r="S12" s="64"/>
      <c r="T12" s="66"/>
      <c r="U12" s="64"/>
      <c r="V12" s="66"/>
      <c r="W12" s="64"/>
      <c r="X12" s="115">
        <v>2.16</v>
      </c>
      <c r="Y12" s="64"/>
      <c r="Z12" s="115">
        <v>3.05</v>
      </c>
      <c r="AA12" s="115">
        <v>45</v>
      </c>
      <c r="AB12" s="115" t="s">
        <v>226</v>
      </c>
      <c r="AC12" s="67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</row>
    <row r="13" spans="1:56" ht="30">
      <c r="A13" s="67"/>
      <c r="B13" s="121" t="s">
        <v>237</v>
      </c>
      <c r="C13" s="122" t="s">
        <v>140</v>
      </c>
      <c r="D13" s="122" t="s">
        <v>138</v>
      </c>
      <c r="E13" s="64"/>
      <c r="F13" s="122">
        <v>4.66</v>
      </c>
      <c r="G13" s="64"/>
      <c r="H13" s="122">
        <v>4.66</v>
      </c>
      <c r="I13" s="64"/>
      <c r="J13" s="122">
        <v>4.66</v>
      </c>
      <c r="K13" s="64"/>
      <c r="L13" s="122">
        <v>4.66</v>
      </c>
      <c r="M13" s="64"/>
      <c r="N13" s="122">
        <v>4.66</v>
      </c>
      <c r="O13" s="64"/>
      <c r="P13" s="122">
        <v>4.66</v>
      </c>
      <c r="Q13" s="64"/>
      <c r="R13" s="66"/>
      <c r="S13" s="64"/>
      <c r="T13" s="66"/>
      <c r="U13" s="64"/>
      <c r="V13" s="66"/>
      <c r="W13" s="64"/>
      <c r="X13" s="114">
        <v>2.16</v>
      </c>
      <c r="Y13" s="64"/>
      <c r="Z13" s="62">
        <v>3.05</v>
      </c>
      <c r="AA13" s="62">
        <v>45</v>
      </c>
      <c r="AB13" s="114" t="s">
        <v>226</v>
      </c>
      <c r="AC13" s="67"/>
      <c r="BA13" s="70"/>
      <c r="BB13" s="70"/>
      <c r="BC13" s="70"/>
      <c r="BD13" s="70"/>
    </row>
    <row r="14" spans="1:29" ht="30">
      <c r="A14" s="67"/>
      <c r="B14" s="119" t="s">
        <v>148</v>
      </c>
      <c r="C14" s="115" t="s">
        <v>139</v>
      </c>
      <c r="D14" s="115" t="s">
        <v>137</v>
      </c>
      <c r="E14" s="64"/>
      <c r="F14" s="64"/>
      <c r="G14" s="64"/>
      <c r="H14" s="64"/>
      <c r="I14" s="64"/>
      <c r="J14" s="64"/>
      <c r="K14" s="64"/>
      <c r="L14" s="64"/>
      <c r="M14" s="115">
        <v>15.66</v>
      </c>
      <c r="N14" s="115">
        <v>12.48</v>
      </c>
      <c r="O14" s="115">
        <v>15.66</v>
      </c>
      <c r="P14" s="115">
        <v>12.48</v>
      </c>
      <c r="Q14" s="115">
        <v>15.66</v>
      </c>
      <c r="R14" s="115">
        <v>12.48</v>
      </c>
      <c r="S14" s="115">
        <v>15.66</v>
      </c>
      <c r="T14" s="115">
        <v>12.48</v>
      </c>
      <c r="U14" s="115">
        <v>15.66</v>
      </c>
      <c r="V14" s="115">
        <v>12.48</v>
      </c>
      <c r="W14" s="115">
        <v>3.96</v>
      </c>
      <c r="X14" s="115">
        <v>3.53</v>
      </c>
      <c r="Y14" s="115">
        <v>5.6</v>
      </c>
      <c r="Z14" s="126">
        <v>5</v>
      </c>
      <c r="AA14" s="115">
        <v>60</v>
      </c>
      <c r="AB14" s="115" t="s">
        <v>240</v>
      </c>
      <c r="AC14" s="67"/>
    </row>
    <row r="15" spans="1:29" ht="15" customHeight="1">
      <c r="A15" s="67"/>
      <c r="B15" s="65" t="s">
        <v>149</v>
      </c>
      <c r="C15" s="62" t="s">
        <v>140</v>
      </c>
      <c r="D15" s="62" t="s">
        <v>137</v>
      </c>
      <c r="E15" s="64"/>
      <c r="F15" s="64"/>
      <c r="G15" s="64"/>
      <c r="H15" s="64"/>
      <c r="I15" s="64"/>
      <c r="J15" s="64"/>
      <c r="K15" s="64"/>
      <c r="L15" s="64"/>
      <c r="M15" s="62">
        <v>15.66</v>
      </c>
      <c r="N15" s="122">
        <v>12.48</v>
      </c>
      <c r="O15" s="62">
        <v>15.66</v>
      </c>
      <c r="P15" s="122">
        <v>12.48</v>
      </c>
      <c r="Q15" s="62">
        <v>15.66</v>
      </c>
      <c r="R15" s="122">
        <v>12.48</v>
      </c>
      <c r="S15" s="62">
        <v>15.66</v>
      </c>
      <c r="T15" s="122">
        <v>12.48</v>
      </c>
      <c r="U15" s="62">
        <v>15.66</v>
      </c>
      <c r="V15" s="122">
        <v>12.48</v>
      </c>
      <c r="W15" s="69">
        <v>3.96</v>
      </c>
      <c r="X15" s="69">
        <v>3.53</v>
      </c>
      <c r="Y15" s="62">
        <v>5.6</v>
      </c>
      <c r="Z15" s="125">
        <v>5</v>
      </c>
      <c r="AA15" s="62">
        <v>60</v>
      </c>
      <c r="AB15" s="114" t="s">
        <v>240</v>
      </c>
      <c r="AC15" s="67"/>
    </row>
    <row r="16" spans="1:29" ht="30">
      <c r="A16" s="67"/>
      <c r="B16" s="119" t="s">
        <v>180</v>
      </c>
      <c r="C16" s="115" t="s">
        <v>136</v>
      </c>
      <c r="D16" s="115" t="s">
        <v>138</v>
      </c>
      <c r="E16" s="64"/>
      <c r="F16" s="115">
        <v>4.66</v>
      </c>
      <c r="G16" s="64"/>
      <c r="H16" s="115">
        <v>4.66</v>
      </c>
      <c r="I16" s="64"/>
      <c r="J16" s="115">
        <v>4.66</v>
      </c>
      <c r="K16" s="64"/>
      <c r="L16" s="115">
        <v>4.66</v>
      </c>
      <c r="M16" s="64"/>
      <c r="N16" s="115">
        <v>4.66</v>
      </c>
      <c r="O16" s="64"/>
      <c r="P16" s="115">
        <v>4.66</v>
      </c>
      <c r="Q16" s="64"/>
      <c r="R16" s="115">
        <v>4.66</v>
      </c>
      <c r="S16" s="64"/>
      <c r="T16" s="115">
        <v>4.66</v>
      </c>
      <c r="U16" s="64"/>
      <c r="V16" s="115">
        <v>4.66</v>
      </c>
      <c r="W16" s="64"/>
      <c r="X16" s="115">
        <v>2.16</v>
      </c>
      <c r="Y16" s="64"/>
      <c r="Z16" s="115">
        <v>3.05</v>
      </c>
      <c r="AA16" s="115">
        <v>18</v>
      </c>
      <c r="AB16" s="115" t="s">
        <v>226</v>
      </c>
      <c r="AC16" s="67"/>
    </row>
    <row r="17" spans="1:29" ht="30">
      <c r="A17" s="67"/>
      <c r="B17" s="65" t="s">
        <v>181</v>
      </c>
      <c r="C17" s="62" t="s">
        <v>139</v>
      </c>
      <c r="D17" s="62" t="s">
        <v>138</v>
      </c>
      <c r="E17" s="64"/>
      <c r="F17" s="122">
        <v>4.66</v>
      </c>
      <c r="G17" s="64"/>
      <c r="H17" s="122">
        <v>4.66</v>
      </c>
      <c r="I17" s="64"/>
      <c r="J17" s="122">
        <v>4.66</v>
      </c>
      <c r="K17" s="64"/>
      <c r="L17" s="122">
        <v>4.66</v>
      </c>
      <c r="M17" s="64"/>
      <c r="N17" s="122">
        <v>4.66</v>
      </c>
      <c r="O17" s="64"/>
      <c r="P17" s="122">
        <v>4.66</v>
      </c>
      <c r="Q17" s="64"/>
      <c r="R17" s="122">
        <v>4.66</v>
      </c>
      <c r="S17" s="64"/>
      <c r="T17" s="122">
        <v>4.66</v>
      </c>
      <c r="U17" s="64"/>
      <c r="V17" s="122">
        <v>4.66</v>
      </c>
      <c r="W17" s="64"/>
      <c r="X17" s="69">
        <v>2.16</v>
      </c>
      <c r="Y17" s="64"/>
      <c r="Z17" s="62">
        <v>3.05</v>
      </c>
      <c r="AA17" s="62">
        <v>18</v>
      </c>
      <c r="AB17" s="69" t="s">
        <v>226</v>
      </c>
      <c r="AC17" s="67"/>
    </row>
    <row r="18" spans="1:56" ht="30">
      <c r="A18" s="67"/>
      <c r="B18" s="119" t="s">
        <v>182</v>
      </c>
      <c r="C18" s="115" t="s">
        <v>140</v>
      </c>
      <c r="D18" s="115" t="s">
        <v>138</v>
      </c>
      <c r="E18" s="64"/>
      <c r="F18" s="115">
        <v>4.66</v>
      </c>
      <c r="G18" s="64"/>
      <c r="H18" s="115">
        <v>4.66</v>
      </c>
      <c r="I18" s="64"/>
      <c r="J18" s="115">
        <v>4.66</v>
      </c>
      <c r="K18" s="64"/>
      <c r="L18" s="115">
        <v>4.66</v>
      </c>
      <c r="M18" s="64"/>
      <c r="N18" s="115">
        <v>4.66</v>
      </c>
      <c r="O18" s="64"/>
      <c r="P18" s="115">
        <v>4.66</v>
      </c>
      <c r="Q18" s="64"/>
      <c r="R18" s="115">
        <v>4.66</v>
      </c>
      <c r="S18" s="64"/>
      <c r="T18" s="115">
        <v>4.66</v>
      </c>
      <c r="U18" s="64"/>
      <c r="V18" s="115">
        <v>4.66</v>
      </c>
      <c r="W18" s="64"/>
      <c r="X18" s="115">
        <v>2.16</v>
      </c>
      <c r="Y18" s="64"/>
      <c r="Z18" s="115">
        <v>3.05</v>
      </c>
      <c r="AA18" s="115">
        <v>18</v>
      </c>
      <c r="AB18" s="115" t="s">
        <v>226</v>
      </c>
      <c r="AC18" s="67"/>
      <c r="BA18" s="70"/>
      <c r="BB18" s="70"/>
      <c r="BC18" s="70"/>
      <c r="BD18" s="70"/>
    </row>
    <row r="19" spans="1:56" s="68" customFormat="1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BA19" s="70"/>
      <c r="BB19" s="70"/>
      <c r="BC19" s="70"/>
      <c r="BD19" s="70"/>
    </row>
    <row r="20" spans="1:56" ht="14.25" customHeight="1">
      <c r="A20" s="67"/>
      <c r="B20" s="270" t="s">
        <v>184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67"/>
      <c r="X20" s="67"/>
      <c r="Y20" s="67"/>
      <c r="Z20" s="67"/>
      <c r="AA20" s="67"/>
      <c r="AB20" s="67"/>
      <c r="AC20" s="67"/>
      <c r="BA20" s="70"/>
      <c r="BB20" s="70"/>
      <c r="BC20" s="70"/>
      <c r="BD20" s="70"/>
    </row>
    <row r="21" spans="1:56" ht="15">
      <c r="A21" s="67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67"/>
      <c r="X21" s="67"/>
      <c r="Y21" s="67"/>
      <c r="Z21" s="67"/>
      <c r="AA21" s="67"/>
      <c r="AB21" s="67"/>
      <c r="AC21" s="67"/>
      <c r="BA21" s="70"/>
      <c r="BB21" s="70"/>
      <c r="BC21" s="70"/>
      <c r="BD21" s="70"/>
    </row>
    <row r="22" spans="1:56" s="68" customFormat="1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BA22" s="70"/>
      <c r="BB22" s="70"/>
      <c r="BC22" s="70"/>
      <c r="BD22" s="70"/>
    </row>
    <row r="23" spans="1:56" ht="14.25" customHeight="1">
      <c r="A23" s="67"/>
      <c r="B23" s="270" t="s">
        <v>185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67"/>
      <c r="X23" s="67"/>
      <c r="Y23" s="67"/>
      <c r="Z23" s="67"/>
      <c r="AA23" s="67"/>
      <c r="AB23" s="67"/>
      <c r="AC23" s="67"/>
      <c r="BA23" s="70"/>
      <c r="BB23" s="70"/>
      <c r="BC23" s="70"/>
      <c r="BD23" s="70"/>
    </row>
    <row r="24" spans="1:57" ht="15">
      <c r="A24" s="67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67"/>
      <c r="X24" s="67"/>
      <c r="Y24" s="67"/>
      <c r="Z24" s="67"/>
      <c r="AA24" s="67"/>
      <c r="AB24" s="67"/>
      <c r="AC24" s="67"/>
      <c r="BA24" s="70"/>
      <c r="BB24" s="70"/>
      <c r="BC24" s="70"/>
      <c r="BD24" s="70"/>
      <c r="BE24" s="70"/>
    </row>
    <row r="25" spans="1:57" s="68" customFormat="1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BA25" s="70"/>
      <c r="BB25" s="70"/>
      <c r="BC25" s="70"/>
      <c r="BD25" s="70"/>
      <c r="BE25" s="70"/>
    </row>
    <row r="26" spans="2:57" s="68" customFormat="1" ht="14.25" customHeight="1">
      <c r="B26" s="262" t="s">
        <v>153</v>
      </c>
      <c r="C26" s="262"/>
      <c r="D26" s="262"/>
      <c r="E26" s="75"/>
      <c r="F26" s="262" t="s">
        <v>168</v>
      </c>
      <c r="G26" s="262"/>
      <c r="H26" s="262"/>
      <c r="I26" s="262"/>
      <c r="J26" s="262"/>
      <c r="K26" s="262"/>
      <c r="L26" s="72"/>
      <c r="M26" s="239" t="s">
        <v>162</v>
      </c>
      <c r="N26" s="239"/>
      <c r="O26" s="239"/>
      <c r="P26" s="239"/>
      <c r="Q26" s="239"/>
      <c r="R26" s="239"/>
      <c r="S26" s="72"/>
      <c r="T26" s="283" t="s">
        <v>173</v>
      </c>
      <c r="U26" s="283"/>
      <c r="V26" s="283"/>
      <c r="W26" s="283"/>
      <c r="X26" s="283"/>
      <c r="Y26" s="283"/>
      <c r="AF26" s="67"/>
      <c r="AG26" s="67"/>
      <c r="BA26" s="70"/>
      <c r="BB26" s="70"/>
      <c r="BC26" s="70"/>
      <c r="BD26" s="70"/>
      <c r="BE26" s="70"/>
    </row>
    <row r="27" spans="2:57" s="68" customFormat="1" ht="14.25" customHeight="1">
      <c r="B27" s="271" t="s">
        <v>157</v>
      </c>
      <c r="C27" s="271"/>
      <c r="D27" s="71">
        <v>36</v>
      </c>
      <c r="E27" s="76"/>
      <c r="F27" s="277" t="s">
        <v>161</v>
      </c>
      <c r="G27" s="277"/>
      <c r="H27" s="277"/>
      <c r="I27" s="277"/>
      <c r="J27" s="277"/>
      <c r="K27" s="275">
        <v>4.1</v>
      </c>
      <c r="L27" s="72"/>
      <c r="M27" s="281" t="s">
        <v>165</v>
      </c>
      <c r="N27" s="281"/>
      <c r="O27" s="281"/>
      <c r="P27" s="281"/>
      <c r="Q27" s="281"/>
      <c r="R27" s="279">
        <v>5.8</v>
      </c>
      <c r="S27" s="72"/>
      <c r="T27" s="235" t="s">
        <v>176</v>
      </c>
      <c r="U27" s="235"/>
      <c r="V27" s="235"/>
      <c r="W27" s="235"/>
      <c r="X27" s="235"/>
      <c r="Y27" s="71">
        <v>9</v>
      </c>
      <c r="AF27" s="67"/>
      <c r="AG27" s="67"/>
      <c r="BA27" s="70"/>
      <c r="BB27" s="70"/>
      <c r="BC27" s="70"/>
      <c r="BD27" s="70"/>
      <c r="BE27" s="70"/>
    </row>
    <row r="28" spans="2:57" s="68" customFormat="1" ht="15">
      <c r="B28" s="271" t="s">
        <v>158</v>
      </c>
      <c r="C28" s="271"/>
      <c r="D28" s="100">
        <v>19</v>
      </c>
      <c r="E28" s="76"/>
      <c r="F28" s="277"/>
      <c r="G28" s="277"/>
      <c r="H28" s="277"/>
      <c r="I28" s="277"/>
      <c r="J28" s="277"/>
      <c r="K28" s="275"/>
      <c r="L28" s="72"/>
      <c r="M28" s="281"/>
      <c r="N28" s="281"/>
      <c r="O28" s="281"/>
      <c r="P28" s="281"/>
      <c r="Q28" s="281"/>
      <c r="R28" s="279"/>
      <c r="S28" s="72"/>
      <c r="T28" s="235" t="s">
        <v>177</v>
      </c>
      <c r="U28" s="235"/>
      <c r="V28" s="235"/>
      <c r="W28" s="235"/>
      <c r="X28" s="235"/>
      <c r="Y28" s="71">
        <v>5</v>
      </c>
      <c r="AF28" s="67"/>
      <c r="AG28" s="67"/>
      <c r="BA28" s="70"/>
      <c r="BB28" s="70"/>
      <c r="BC28" s="70"/>
      <c r="BD28" s="70"/>
      <c r="BE28" s="70"/>
    </row>
    <row r="29" spans="2:57" ht="14.25" customHeight="1">
      <c r="B29" s="271" t="s">
        <v>159</v>
      </c>
      <c r="C29" s="271"/>
      <c r="D29" s="71">
        <v>3.9</v>
      </c>
      <c r="E29" s="76"/>
      <c r="F29" s="277"/>
      <c r="G29" s="277"/>
      <c r="H29" s="277"/>
      <c r="I29" s="277"/>
      <c r="J29" s="277"/>
      <c r="K29" s="275"/>
      <c r="L29" s="72"/>
      <c r="M29" s="282" t="s">
        <v>166</v>
      </c>
      <c r="N29" s="282"/>
      <c r="O29" s="282"/>
      <c r="P29" s="282"/>
      <c r="Q29" s="282"/>
      <c r="R29" s="282"/>
      <c r="S29" s="72"/>
      <c r="T29" s="235" t="s">
        <v>174</v>
      </c>
      <c r="U29" s="235"/>
      <c r="V29" s="235"/>
      <c r="W29" s="235"/>
      <c r="X29" s="235"/>
      <c r="Y29" s="84">
        <f>D27/Y27</f>
        <v>4</v>
      </c>
      <c r="Z29" s="68"/>
      <c r="AA29" s="68"/>
      <c r="AF29" s="67"/>
      <c r="AG29" s="67"/>
      <c r="BA29" s="70"/>
      <c r="BB29" s="70"/>
      <c r="BC29" s="70"/>
      <c r="BD29" s="70"/>
      <c r="BE29" s="70"/>
    </row>
    <row r="30" spans="2:57" ht="14.25" customHeight="1">
      <c r="B30" s="271" t="s">
        <v>40</v>
      </c>
      <c r="C30" s="271"/>
      <c r="D30" s="62">
        <f>D27*D28</f>
        <v>684</v>
      </c>
      <c r="E30" s="76"/>
      <c r="F30" s="277" t="s">
        <v>164</v>
      </c>
      <c r="G30" s="277"/>
      <c r="H30" s="277"/>
      <c r="I30" s="277"/>
      <c r="J30" s="277"/>
      <c r="K30" s="276">
        <f>ROUNDUP(D27/K27,0)</f>
        <v>9</v>
      </c>
      <c r="L30" s="72"/>
      <c r="M30" s="277" t="s">
        <v>169</v>
      </c>
      <c r="N30" s="277"/>
      <c r="O30" s="277"/>
      <c r="P30" s="277"/>
      <c r="Q30" s="277"/>
      <c r="R30" s="280">
        <v>4.5</v>
      </c>
      <c r="S30" s="72"/>
      <c r="T30" s="235" t="s">
        <v>175</v>
      </c>
      <c r="U30" s="235"/>
      <c r="V30" s="235"/>
      <c r="W30" s="235"/>
      <c r="X30" s="235"/>
      <c r="Y30" s="84">
        <f>D28/Y28</f>
        <v>3.8</v>
      </c>
      <c r="Z30" s="68"/>
      <c r="AA30" s="68"/>
      <c r="AF30" s="67"/>
      <c r="AG30" s="67"/>
      <c r="BA30" s="70"/>
      <c r="BB30" s="70"/>
      <c r="BC30" s="70"/>
      <c r="BD30" s="70"/>
      <c r="BE30" s="70"/>
    </row>
    <row r="31" spans="2:56" ht="14.25" customHeight="1">
      <c r="B31" s="271" t="s">
        <v>160</v>
      </c>
      <c r="C31" s="271"/>
      <c r="D31" s="273">
        <v>16.81</v>
      </c>
      <c r="E31" s="76"/>
      <c r="F31" s="277"/>
      <c r="G31" s="277"/>
      <c r="H31" s="277"/>
      <c r="I31" s="277"/>
      <c r="J31" s="277"/>
      <c r="K31" s="276"/>
      <c r="L31" s="72"/>
      <c r="M31" s="277"/>
      <c r="N31" s="277"/>
      <c r="O31" s="277"/>
      <c r="P31" s="277"/>
      <c r="Q31" s="277"/>
      <c r="R31" s="280"/>
      <c r="S31" s="72"/>
      <c r="T31" s="236" t="s">
        <v>178</v>
      </c>
      <c r="U31" s="237"/>
      <c r="V31" s="237"/>
      <c r="W31" s="237"/>
      <c r="X31" s="238"/>
      <c r="Y31" s="85">
        <f>Y27*Y28</f>
        <v>45</v>
      </c>
      <c r="Z31" s="68"/>
      <c r="AA31" s="68"/>
      <c r="AF31" s="67"/>
      <c r="AG31" s="67"/>
      <c r="BA31" s="70"/>
      <c r="BB31" s="70"/>
      <c r="BC31" s="70"/>
      <c r="BD31" s="70"/>
    </row>
    <row r="32" spans="2:56" ht="14.25" customHeight="1">
      <c r="B32" s="271"/>
      <c r="C32" s="271"/>
      <c r="D32" s="273"/>
      <c r="E32" s="76"/>
      <c r="F32" s="277" t="s">
        <v>171</v>
      </c>
      <c r="G32" s="277"/>
      <c r="H32" s="277"/>
      <c r="I32" s="277"/>
      <c r="J32" s="277"/>
      <c r="K32" s="288">
        <f>ROUNDUP(D28/K27,0)</f>
        <v>5</v>
      </c>
      <c r="L32" s="72"/>
      <c r="M32" s="284" t="s">
        <v>170</v>
      </c>
      <c r="N32" s="284"/>
      <c r="O32" s="284"/>
      <c r="P32" s="284"/>
      <c r="Q32" s="284"/>
      <c r="R32" s="74">
        <f>((R27^2)-(R30^2))^0.5</f>
        <v>3.6592348927063973</v>
      </c>
      <c r="S32" s="72"/>
      <c r="T32" s="72"/>
      <c r="U32" s="68"/>
      <c r="V32" s="68"/>
      <c r="Y32" s="68"/>
      <c r="Z32" s="68"/>
      <c r="AA32" s="68"/>
      <c r="AF32" s="67"/>
      <c r="AG32" s="67"/>
      <c r="BA32" s="70"/>
      <c r="BB32" s="70"/>
      <c r="BC32" s="70"/>
      <c r="BD32" s="70"/>
    </row>
    <row r="33" spans="2:56" ht="14.25" customHeight="1">
      <c r="B33" s="274" t="s">
        <v>183</v>
      </c>
      <c r="C33" s="274"/>
      <c r="D33" s="272">
        <f>ROUNDUP(D30/D31,0)</f>
        <v>41</v>
      </c>
      <c r="E33" s="67"/>
      <c r="F33" s="277"/>
      <c r="G33" s="277"/>
      <c r="H33" s="277"/>
      <c r="I33" s="277"/>
      <c r="J33" s="277"/>
      <c r="K33" s="289"/>
      <c r="L33" s="67"/>
      <c r="M33" s="285" t="s">
        <v>167</v>
      </c>
      <c r="N33" s="285"/>
      <c r="O33" s="285"/>
      <c r="P33" s="285"/>
      <c r="Q33" s="285"/>
      <c r="R33" s="62" t="str">
        <f>IF((R32/R30)&gt;=0.6,"Верно","Изменить")</f>
        <v>Верно</v>
      </c>
      <c r="S33" s="78"/>
      <c r="T33" s="270" t="s">
        <v>186</v>
      </c>
      <c r="U33" s="270"/>
      <c r="V33" s="270"/>
      <c r="W33" s="270"/>
      <c r="X33" s="270"/>
      <c r="Y33" s="270"/>
      <c r="Z33" s="270"/>
      <c r="AA33" s="270"/>
      <c r="AB33" s="270"/>
      <c r="BA33" s="70"/>
      <c r="BB33" s="70"/>
      <c r="BC33" s="70"/>
      <c r="BD33" s="70"/>
    </row>
    <row r="34" spans="2:56" ht="15">
      <c r="B34" s="274"/>
      <c r="C34" s="274"/>
      <c r="D34" s="272"/>
      <c r="E34" s="67"/>
      <c r="F34" s="278" t="s">
        <v>172</v>
      </c>
      <c r="G34" s="278"/>
      <c r="H34" s="278"/>
      <c r="I34" s="278"/>
      <c r="J34" s="278"/>
      <c r="K34" s="83">
        <f>K30*K32</f>
        <v>45</v>
      </c>
      <c r="L34" s="67"/>
      <c r="M34" s="277" t="s">
        <v>164</v>
      </c>
      <c r="N34" s="277"/>
      <c r="O34" s="277"/>
      <c r="P34" s="277"/>
      <c r="Q34" s="277"/>
      <c r="R34" s="276">
        <f>ROUNDUP(D27/R30,0)</f>
        <v>8</v>
      </c>
      <c r="S34" s="68"/>
      <c r="T34" s="270"/>
      <c r="U34" s="270"/>
      <c r="V34" s="270"/>
      <c r="W34" s="270"/>
      <c r="X34" s="270"/>
      <c r="Y34" s="270"/>
      <c r="Z34" s="270"/>
      <c r="AA34" s="270"/>
      <c r="AB34" s="270"/>
      <c r="BA34" s="70"/>
      <c r="BB34" s="70"/>
      <c r="BC34" s="70"/>
      <c r="BD34" s="70"/>
    </row>
    <row r="35" spans="2:56" ht="14.25" customHeight="1">
      <c r="B35" s="75"/>
      <c r="C35" s="75"/>
      <c r="D35" s="75"/>
      <c r="E35" s="76"/>
      <c r="F35" s="72"/>
      <c r="G35" s="72"/>
      <c r="H35" s="72"/>
      <c r="I35" s="72"/>
      <c r="J35" s="72"/>
      <c r="K35" s="72"/>
      <c r="L35" s="72"/>
      <c r="M35" s="277"/>
      <c r="N35" s="277"/>
      <c r="O35" s="277"/>
      <c r="P35" s="277"/>
      <c r="Q35" s="277"/>
      <c r="R35" s="276"/>
      <c r="S35" s="72"/>
      <c r="T35" s="76"/>
      <c r="U35" s="76"/>
      <c r="V35" s="76"/>
      <c r="W35" s="76"/>
      <c r="X35" s="76"/>
      <c r="Y35" s="76"/>
      <c r="Z35" s="76"/>
      <c r="AA35" s="76"/>
      <c r="AB35" s="76"/>
      <c r="AF35" s="67"/>
      <c r="AG35" s="67"/>
      <c r="BA35" s="70"/>
      <c r="BB35" s="70"/>
      <c r="BC35" s="70"/>
      <c r="BD35" s="70"/>
    </row>
    <row r="36" spans="2:56" ht="14.25" customHeight="1">
      <c r="B36" s="128" t="s">
        <v>44</v>
      </c>
      <c r="C36" s="128"/>
      <c r="D36" s="128"/>
      <c r="E36" s="128"/>
      <c r="F36" s="128"/>
      <c r="G36" s="72"/>
      <c r="H36" s="72"/>
      <c r="I36" s="68"/>
      <c r="J36" s="68"/>
      <c r="K36" s="68"/>
      <c r="L36" s="68"/>
      <c r="M36" s="277" t="s">
        <v>171</v>
      </c>
      <c r="N36" s="277"/>
      <c r="O36" s="277"/>
      <c r="P36" s="277"/>
      <c r="Q36" s="277"/>
      <c r="R36" s="288">
        <f>ROUNDUP(D28/R32,0)</f>
        <v>6</v>
      </c>
      <c r="S36" s="68"/>
      <c r="T36" s="293" t="s">
        <v>187</v>
      </c>
      <c r="U36" s="293"/>
      <c r="V36" s="293"/>
      <c r="W36" s="293"/>
      <c r="X36" s="293"/>
      <c r="Y36" s="293"/>
      <c r="Z36" s="293"/>
      <c r="AA36" s="293"/>
      <c r="AB36" s="293"/>
      <c r="BA36" s="70"/>
      <c r="BB36" s="70"/>
      <c r="BC36" s="70"/>
      <c r="BD36" s="70"/>
    </row>
    <row r="37" spans="2:28" ht="14.25" customHeight="1">
      <c r="B37" s="139" t="s">
        <v>82</v>
      </c>
      <c r="C37" s="139"/>
      <c r="D37" s="139"/>
      <c r="E37" s="139"/>
      <c r="F37" s="139"/>
      <c r="G37" s="72"/>
      <c r="H37" s="72"/>
      <c r="I37" s="67"/>
      <c r="J37" s="67"/>
      <c r="K37" s="67"/>
      <c r="L37" s="67"/>
      <c r="M37" s="277"/>
      <c r="N37" s="277"/>
      <c r="O37" s="277"/>
      <c r="P37" s="277"/>
      <c r="Q37" s="277"/>
      <c r="R37" s="289"/>
      <c r="S37" s="68"/>
      <c r="T37" s="293"/>
      <c r="U37" s="293"/>
      <c r="V37" s="293"/>
      <c r="W37" s="293"/>
      <c r="X37" s="293"/>
      <c r="Y37" s="293"/>
      <c r="Z37" s="293"/>
      <c r="AA37" s="293"/>
      <c r="AB37" s="293"/>
    </row>
    <row r="38" spans="2:28" ht="15">
      <c r="B38" s="78"/>
      <c r="C38" s="78"/>
      <c r="D38" s="79"/>
      <c r="E38" s="76"/>
      <c r="F38" s="72"/>
      <c r="G38" s="72"/>
      <c r="H38" s="72"/>
      <c r="I38" s="67"/>
      <c r="J38" s="67"/>
      <c r="K38" s="67"/>
      <c r="L38" s="67"/>
      <c r="M38" s="278" t="s">
        <v>172</v>
      </c>
      <c r="N38" s="278"/>
      <c r="O38" s="278"/>
      <c r="P38" s="278"/>
      <c r="Q38" s="278"/>
      <c r="R38" s="83">
        <f>R34*R36</f>
        <v>48</v>
      </c>
      <c r="S38" s="68"/>
      <c r="T38" s="293"/>
      <c r="U38" s="293"/>
      <c r="V38" s="293"/>
      <c r="W38" s="293"/>
      <c r="X38" s="293"/>
      <c r="Y38" s="293"/>
      <c r="Z38" s="293"/>
      <c r="AA38" s="293"/>
      <c r="AB38" s="293"/>
    </row>
    <row r="39" spans="2:28" ht="14.25" customHeight="1">
      <c r="B39" s="78"/>
      <c r="C39" s="78"/>
      <c r="D39" s="80"/>
      <c r="E39" s="76"/>
      <c r="F39" s="72"/>
      <c r="G39" s="72"/>
      <c r="H39" s="72"/>
      <c r="I39" s="67"/>
      <c r="J39" s="67"/>
      <c r="K39" s="67"/>
      <c r="L39" s="67"/>
      <c r="M39" s="67"/>
      <c r="N39" s="68"/>
      <c r="O39" s="68"/>
      <c r="P39" s="68"/>
      <c r="Q39" s="68"/>
      <c r="R39" s="68"/>
      <c r="S39" s="68"/>
      <c r="T39" s="293"/>
      <c r="U39" s="293"/>
      <c r="V39" s="293"/>
      <c r="W39" s="293"/>
      <c r="X39" s="293"/>
      <c r="Y39" s="293"/>
      <c r="Z39" s="293"/>
      <c r="AA39" s="293"/>
      <c r="AB39" s="293"/>
    </row>
    <row r="40" spans="2:28" ht="14.25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293"/>
      <c r="U40" s="293"/>
      <c r="V40" s="293"/>
      <c r="W40" s="293"/>
      <c r="X40" s="293"/>
      <c r="Y40" s="293"/>
      <c r="Z40" s="293"/>
      <c r="AA40" s="293"/>
      <c r="AB40" s="293"/>
    </row>
    <row r="41" spans="2:28" ht="14.2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78"/>
      <c r="U41" s="78"/>
      <c r="V41" s="78"/>
      <c r="W41" s="78"/>
      <c r="X41" s="78"/>
      <c r="Y41" s="78"/>
      <c r="Z41" s="78"/>
      <c r="AA41" s="78"/>
      <c r="AB41" s="78"/>
    </row>
    <row r="42" spans="2:28" ht="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70" t="s">
        <v>188</v>
      </c>
      <c r="U42" s="270"/>
      <c r="V42" s="270"/>
      <c r="W42" s="270"/>
      <c r="X42" s="270"/>
      <c r="Y42" s="270"/>
      <c r="Z42" s="270"/>
      <c r="AA42" s="270"/>
      <c r="AB42" s="270"/>
    </row>
    <row r="43" spans="2:28" ht="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270"/>
      <c r="U43" s="270"/>
      <c r="V43" s="270"/>
      <c r="W43" s="270"/>
      <c r="X43" s="270"/>
      <c r="Y43" s="270"/>
      <c r="Z43" s="270"/>
      <c r="AA43" s="270"/>
      <c r="AB43" s="270"/>
    </row>
    <row r="44" spans="2:28" ht="14.25" customHeight="1">
      <c r="B44" s="81"/>
      <c r="C44" s="81"/>
      <c r="D44" s="82"/>
      <c r="E44" s="77"/>
      <c r="F44" s="72"/>
      <c r="G44" s="72"/>
      <c r="H44" s="68"/>
      <c r="I44" s="294"/>
      <c r="J44" s="294"/>
      <c r="K44" s="72"/>
      <c r="L44" s="68"/>
      <c r="M44" s="68"/>
      <c r="N44" s="68"/>
      <c r="O44" s="68"/>
      <c r="P44" s="68"/>
      <c r="Q44" s="68"/>
      <c r="R44" s="68"/>
      <c r="S44" s="68"/>
      <c r="T44" s="270"/>
      <c r="U44" s="270"/>
      <c r="V44" s="270"/>
      <c r="W44" s="270"/>
      <c r="X44" s="270"/>
      <c r="Y44" s="270"/>
      <c r="Z44" s="270"/>
      <c r="AA44" s="270"/>
      <c r="AB44" s="270"/>
    </row>
    <row r="45" spans="2:28" ht="14.25" customHeight="1">
      <c r="B45" s="293" t="s">
        <v>191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72"/>
      <c r="T45" s="76"/>
      <c r="U45" s="76"/>
      <c r="V45" s="76"/>
      <c r="W45" s="76"/>
      <c r="X45" s="76"/>
      <c r="Y45" s="76"/>
      <c r="Z45" s="76"/>
      <c r="AA45" s="76"/>
      <c r="AB45" s="76"/>
    </row>
    <row r="46" spans="2:28" ht="14.25" customHeight="1"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72"/>
      <c r="T46" s="270" t="s">
        <v>189</v>
      </c>
      <c r="U46" s="270"/>
      <c r="V46" s="270"/>
      <c r="W46" s="270"/>
      <c r="X46" s="270"/>
      <c r="Y46" s="270"/>
      <c r="Z46" s="270"/>
      <c r="AA46" s="270"/>
      <c r="AB46" s="270"/>
    </row>
    <row r="47" spans="2:28" ht="14.25" customHeight="1"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92"/>
      <c r="T47" s="270"/>
      <c r="U47" s="270"/>
      <c r="V47" s="270"/>
      <c r="W47" s="270"/>
      <c r="X47" s="270"/>
      <c r="Y47" s="270"/>
      <c r="Z47" s="270"/>
      <c r="AA47" s="270"/>
      <c r="AB47" s="270"/>
    </row>
    <row r="48" spans="2:28" ht="14.25" customHeight="1"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98"/>
      <c r="T48" s="270"/>
      <c r="U48" s="270"/>
      <c r="V48" s="270"/>
      <c r="W48" s="270"/>
      <c r="X48" s="270"/>
      <c r="Y48" s="270"/>
      <c r="Z48" s="270"/>
      <c r="AA48" s="270"/>
      <c r="AB48" s="270"/>
    </row>
    <row r="49" spans="2:27" ht="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Y49" s="68"/>
      <c r="Z49" s="68"/>
      <c r="AA49" s="68"/>
    </row>
    <row r="50" spans="2:22" s="68" customFormat="1" ht="14.25" customHeight="1">
      <c r="B50" s="295" t="s">
        <v>241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</row>
    <row r="51" spans="2:22" s="68" customFormat="1" ht="15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</row>
    <row r="52" spans="2:28" s="68" customFormat="1" ht="15">
      <c r="B52" s="228" t="s">
        <v>102</v>
      </c>
      <c r="C52" s="247"/>
      <c r="D52" s="247"/>
      <c r="E52" s="240" t="s">
        <v>193</v>
      </c>
      <c r="F52" s="240"/>
      <c r="G52" s="228" t="s">
        <v>15</v>
      </c>
      <c r="H52" s="229"/>
      <c r="J52" s="239" t="s">
        <v>168</v>
      </c>
      <c r="K52" s="239"/>
      <c r="L52" s="239"/>
      <c r="M52" s="239"/>
      <c r="N52" s="239"/>
      <c r="O52" s="239"/>
      <c r="P52" s="239"/>
      <c r="Q52" s="239"/>
      <c r="R52" s="239"/>
      <c r="T52" s="239" t="s">
        <v>162</v>
      </c>
      <c r="U52" s="239"/>
      <c r="V52" s="239"/>
      <c r="W52" s="239"/>
      <c r="X52" s="239"/>
      <c r="Y52" s="239"/>
      <c r="Z52" s="239"/>
      <c r="AA52" s="239"/>
      <c r="AB52" s="239"/>
    </row>
    <row r="53" spans="2:28" s="68" customFormat="1" ht="15">
      <c r="B53" s="232" t="s">
        <v>200</v>
      </c>
      <c r="C53" s="233"/>
      <c r="D53" s="233"/>
      <c r="E53" s="226" t="s">
        <v>201</v>
      </c>
      <c r="F53" s="226"/>
      <c r="G53" s="230">
        <v>2.3</v>
      </c>
      <c r="H53" s="231"/>
      <c r="J53" s="240" t="s">
        <v>102</v>
      </c>
      <c r="K53" s="240"/>
      <c r="L53" s="240"/>
      <c r="M53" s="240"/>
      <c r="N53" s="240"/>
      <c r="O53" s="240"/>
      <c r="P53" s="240" t="s">
        <v>193</v>
      </c>
      <c r="Q53" s="240"/>
      <c r="R53" s="88" t="s">
        <v>199</v>
      </c>
      <c r="T53" s="240" t="s">
        <v>102</v>
      </c>
      <c r="U53" s="240"/>
      <c r="V53" s="240"/>
      <c r="W53" s="240"/>
      <c r="X53" s="240"/>
      <c r="Y53" s="240"/>
      <c r="Z53" s="240" t="s">
        <v>193</v>
      </c>
      <c r="AA53" s="240"/>
      <c r="AB53" s="89" t="s">
        <v>199</v>
      </c>
    </row>
    <row r="54" spans="2:28" s="68" customFormat="1" ht="15">
      <c r="B54" s="222" t="s">
        <v>195</v>
      </c>
      <c r="C54" s="223"/>
      <c r="D54" s="223"/>
      <c r="E54" s="226" t="s">
        <v>194</v>
      </c>
      <c r="F54" s="226"/>
      <c r="G54" s="230">
        <v>120</v>
      </c>
      <c r="H54" s="231"/>
      <c r="J54" s="297" t="s">
        <v>192</v>
      </c>
      <c r="K54" s="297"/>
      <c r="L54" s="297"/>
      <c r="M54" s="297"/>
      <c r="N54" s="297"/>
      <c r="O54" s="297"/>
      <c r="P54" s="226" t="s">
        <v>204</v>
      </c>
      <c r="Q54" s="226"/>
      <c r="R54" s="94">
        <f>(G55-G57-G56)*(TAN(G54*3.1416/(180*2)))</f>
        <v>2.1044536324312</v>
      </c>
      <c r="T54" s="251" t="s">
        <v>217</v>
      </c>
      <c r="U54" s="252"/>
      <c r="V54" s="252"/>
      <c r="W54" s="252"/>
      <c r="X54" s="252"/>
      <c r="Y54" s="253"/>
      <c r="Z54" s="286" t="s">
        <v>207</v>
      </c>
      <c r="AA54" s="287"/>
      <c r="AB54" s="95">
        <v>3.5</v>
      </c>
    </row>
    <row r="55" spans="2:28" s="68" customFormat="1" ht="15">
      <c r="B55" s="224" t="s">
        <v>196</v>
      </c>
      <c r="C55" s="225"/>
      <c r="D55" s="225"/>
      <c r="E55" s="226" t="s">
        <v>197</v>
      </c>
      <c r="F55" s="226"/>
      <c r="G55" s="230">
        <v>2</v>
      </c>
      <c r="H55" s="231"/>
      <c r="J55" s="250" t="s">
        <v>206</v>
      </c>
      <c r="K55" s="250"/>
      <c r="L55" s="250"/>
      <c r="M55" s="250"/>
      <c r="N55" s="250"/>
      <c r="O55" s="250"/>
      <c r="P55" s="297" t="s">
        <v>205</v>
      </c>
      <c r="Q55" s="297"/>
      <c r="R55" s="94">
        <f>(2*(R54^2))^0.5</f>
        <v>2.9761468683695274</v>
      </c>
      <c r="T55" s="296" t="s">
        <v>209</v>
      </c>
      <c r="U55" s="296"/>
      <c r="V55" s="296"/>
      <c r="W55" s="296"/>
      <c r="X55" s="296"/>
      <c r="Y55" s="296"/>
      <c r="Z55" s="227" t="s">
        <v>208</v>
      </c>
      <c r="AA55" s="227"/>
      <c r="AB55" s="99">
        <f>SQRT(((2*R54)^2)-(AB54^2))</f>
        <v>2.3377126350797464</v>
      </c>
    </row>
    <row r="56" spans="2:28" s="68" customFormat="1" ht="15">
      <c r="B56" s="222" t="s">
        <v>242</v>
      </c>
      <c r="C56" s="223"/>
      <c r="D56" s="223"/>
      <c r="E56" s="227" t="s">
        <v>198</v>
      </c>
      <c r="F56" s="227"/>
      <c r="G56" s="230">
        <v>0.385</v>
      </c>
      <c r="H56" s="231"/>
      <c r="J56" s="235" t="s">
        <v>212</v>
      </c>
      <c r="K56" s="235"/>
      <c r="L56" s="235"/>
      <c r="M56" s="235"/>
      <c r="N56" s="235"/>
      <c r="O56" s="235"/>
      <c r="P56" s="241" t="s">
        <v>214</v>
      </c>
      <c r="Q56" s="242"/>
      <c r="R56" s="245">
        <f>ROUNDUP(D27/R55,0)</f>
        <v>13</v>
      </c>
      <c r="T56" s="296" t="s">
        <v>210</v>
      </c>
      <c r="U56" s="296"/>
      <c r="V56" s="296"/>
      <c r="W56" s="296"/>
      <c r="X56" s="296"/>
      <c r="Y56" s="296"/>
      <c r="Z56" s="227" t="s">
        <v>211</v>
      </c>
      <c r="AA56" s="227"/>
      <c r="AB56" s="93" t="str">
        <f>IF((AB54/AB55)&gt;=0.6,"Верно","Изменить")</f>
        <v>Верно</v>
      </c>
    </row>
    <row r="57" spans="2:28" s="68" customFormat="1" ht="14.25" customHeight="1">
      <c r="B57" s="248" t="s">
        <v>202</v>
      </c>
      <c r="C57" s="248"/>
      <c r="D57" s="248"/>
      <c r="E57" s="226" t="s">
        <v>203</v>
      </c>
      <c r="F57" s="226"/>
      <c r="G57" s="249">
        <f>G53-(D29-G55)</f>
        <v>0.3999999999999999</v>
      </c>
      <c r="H57" s="249"/>
      <c r="J57" s="235"/>
      <c r="K57" s="235"/>
      <c r="L57" s="235"/>
      <c r="M57" s="235"/>
      <c r="N57" s="235"/>
      <c r="O57" s="235"/>
      <c r="P57" s="243"/>
      <c r="Q57" s="244"/>
      <c r="R57" s="246"/>
      <c r="T57" s="235" t="s">
        <v>212</v>
      </c>
      <c r="U57" s="235"/>
      <c r="V57" s="235"/>
      <c r="W57" s="235"/>
      <c r="X57" s="235"/>
      <c r="Y57" s="235"/>
      <c r="Z57" s="241" t="s">
        <v>214</v>
      </c>
      <c r="AA57" s="242"/>
      <c r="AB57" s="245">
        <f>ROUNDUP(D27/AB55,0)</f>
        <v>16</v>
      </c>
    </row>
    <row r="58" spans="10:28" s="68" customFormat="1" ht="14.25">
      <c r="J58" s="235" t="s">
        <v>213</v>
      </c>
      <c r="K58" s="235"/>
      <c r="L58" s="235"/>
      <c r="M58" s="235"/>
      <c r="N58" s="235"/>
      <c r="O58" s="235"/>
      <c r="P58" s="241" t="s">
        <v>215</v>
      </c>
      <c r="Q58" s="242"/>
      <c r="R58" s="245">
        <f>ROUNDUP(D28/R55,0)</f>
        <v>7</v>
      </c>
      <c r="T58" s="235"/>
      <c r="U58" s="235"/>
      <c r="V58" s="235"/>
      <c r="W58" s="235"/>
      <c r="X58" s="235"/>
      <c r="Y58" s="235"/>
      <c r="Z58" s="243"/>
      <c r="AA58" s="244"/>
      <c r="AB58" s="246"/>
    </row>
    <row r="59" spans="10:28" s="68" customFormat="1" ht="14.25" customHeight="1">
      <c r="J59" s="235"/>
      <c r="K59" s="235"/>
      <c r="L59" s="235"/>
      <c r="M59" s="235"/>
      <c r="N59" s="235"/>
      <c r="O59" s="235"/>
      <c r="P59" s="243"/>
      <c r="Q59" s="244"/>
      <c r="R59" s="246"/>
      <c r="T59" s="235" t="s">
        <v>213</v>
      </c>
      <c r="U59" s="235"/>
      <c r="V59" s="235"/>
      <c r="W59" s="235"/>
      <c r="X59" s="235"/>
      <c r="Y59" s="235"/>
      <c r="Z59" s="241" t="s">
        <v>215</v>
      </c>
      <c r="AA59" s="242"/>
      <c r="AB59" s="245">
        <f>ROUNDUP(D28/AB54,0)</f>
        <v>6</v>
      </c>
    </row>
    <row r="60" spans="1:28" s="68" customFormat="1" ht="14.25">
      <c r="A60" s="290" t="s">
        <v>173</v>
      </c>
      <c r="B60" s="291"/>
      <c r="C60" s="291"/>
      <c r="D60" s="291"/>
      <c r="E60" s="291"/>
      <c r="F60" s="292"/>
      <c r="J60" s="224" t="s">
        <v>172</v>
      </c>
      <c r="K60" s="225"/>
      <c r="L60" s="225"/>
      <c r="M60" s="225"/>
      <c r="N60" s="225"/>
      <c r="O60" s="234"/>
      <c r="P60" s="286" t="s">
        <v>2</v>
      </c>
      <c r="Q60" s="287"/>
      <c r="R60" s="90">
        <f>R56*R58</f>
        <v>91</v>
      </c>
      <c r="T60" s="235"/>
      <c r="U60" s="235"/>
      <c r="V60" s="235"/>
      <c r="W60" s="235"/>
      <c r="X60" s="235"/>
      <c r="Y60" s="235"/>
      <c r="Z60" s="243"/>
      <c r="AA60" s="244"/>
      <c r="AB60" s="246"/>
    </row>
    <row r="61" spans="1:28" s="68" customFormat="1" ht="14.25" customHeight="1">
      <c r="A61" s="224" t="s">
        <v>176</v>
      </c>
      <c r="B61" s="225"/>
      <c r="C61" s="225"/>
      <c r="D61" s="225"/>
      <c r="E61" s="234"/>
      <c r="F61" s="91">
        <v>13</v>
      </c>
      <c r="T61" s="224" t="s">
        <v>172</v>
      </c>
      <c r="U61" s="225"/>
      <c r="V61" s="225"/>
      <c r="W61" s="225"/>
      <c r="X61" s="225"/>
      <c r="Y61" s="234"/>
      <c r="Z61" s="286" t="s">
        <v>2</v>
      </c>
      <c r="AA61" s="287"/>
      <c r="AB61" s="87">
        <f>AB57*AB59</f>
        <v>96</v>
      </c>
    </row>
    <row r="62" spans="1:6" s="68" customFormat="1" ht="14.25">
      <c r="A62" s="224" t="s">
        <v>177</v>
      </c>
      <c r="B62" s="225"/>
      <c r="C62" s="225"/>
      <c r="D62" s="225"/>
      <c r="E62" s="234"/>
      <c r="F62" s="91">
        <v>7</v>
      </c>
    </row>
    <row r="63" spans="1:6" s="68" customFormat="1" ht="14.25">
      <c r="A63" s="224" t="s">
        <v>174</v>
      </c>
      <c r="B63" s="225"/>
      <c r="C63" s="225"/>
      <c r="D63" s="225"/>
      <c r="E63" s="234"/>
      <c r="F63" s="84">
        <f>D27/F61</f>
        <v>2.769230769230769</v>
      </c>
    </row>
    <row r="64" spans="1:12" s="68" customFormat="1" ht="14.25">
      <c r="A64" s="235" t="s">
        <v>175</v>
      </c>
      <c r="B64" s="235"/>
      <c r="C64" s="235"/>
      <c r="D64" s="235"/>
      <c r="E64" s="235"/>
      <c r="F64" s="84">
        <f>D28/F62</f>
        <v>2.7142857142857144</v>
      </c>
      <c r="G64" s="236" t="s">
        <v>178</v>
      </c>
      <c r="H64" s="237"/>
      <c r="I64" s="237"/>
      <c r="J64" s="237"/>
      <c r="K64" s="238"/>
      <c r="L64" s="85">
        <f>F61*F62</f>
        <v>91</v>
      </c>
    </row>
    <row r="65" s="68" customFormat="1" ht="14.25" customHeight="1"/>
    <row r="66" s="68" customFormat="1" ht="14.25" customHeight="1"/>
    <row r="67" s="68" customFormat="1" ht="14.25" customHeight="1"/>
    <row r="68" s="68" customFormat="1" ht="14.25"/>
    <row r="69" s="68" customFormat="1" ht="14.25"/>
    <row r="70" s="68" customFormat="1" ht="14.25"/>
    <row r="71" s="68" customFormat="1" ht="14.25"/>
    <row r="72" s="68" customFormat="1" ht="14.25"/>
    <row r="73" s="68" customFormat="1" ht="14.25"/>
    <row r="74" s="68" customFormat="1" ht="14.25"/>
    <row r="75" s="68" customFormat="1" ht="14.25"/>
    <row r="76" s="68" customFormat="1" ht="14.25"/>
    <row r="77" s="68" customFormat="1" ht="14.25"/>
    <row r="78" s="68" customFormat="1" ht="14.25"/>
    <row r="79" s="68" customFormat="1" ht="14.25"/>
    <row r="80" s="68" customFormat="1" ht="14.25"/>
    <row r="81" s="68" customFormat="1" ht="14.25"/>
    <row r="82" s="68" customFormat="1" ht="14.25"/>
    <row r="83" s="68" customFormat="1" ht="14.25"/>
    <row r="84" s="68" customFormat="1" ht="14.25"/>
    <row r="85" s="68" customFormat="1" ht="14.25"/>
    <row r="86" s="68" customFormat="1" ht="14.25"/>
    <row r="87" s="68" customFormat="1" ht="14.25"/>
    <row r="88" s="68" customFormat="1" ht="14.25"/>
    <row r="89" s="68" customFormat="1" ht="14.25"/>
    <row r="90" s="68" customFormat="1" ht="14.25"/>
    <row r="91" s="68" customFormat="1" ht="14.25"/>
    <row r="92" s="68" customFormat="1" ht="14.25"/>
    <row r="93" s="68" customFormat="1" ht="14.25"/>
    <row r="94" s="68" customFormat="1" ht="14.25"/>
    <row r="95" s="68" customFormat="1" ht="14.25"/>
    <row r="96" s="68" customFormat="1" ht="14.25"/>
    <row r="97" s="68" customFormat="1" ht="14.25"/>
    <row r="98" s="68" customFormat="1" ht="14.25"/>
    <row r="99" s="68" customFormat="1" ht="14.25"/>
    <row r="100" s="68" customFormat="1" ht="14.25"/>
    <row r="101" s="68" customFormat="1" ht="14.25"/>
    <row r="102" s="68" customFormat="1" ht="14.25"/>
    <row r="103" s="68" customFormat="1" ht="14.25"/>
    <row r="104" s="68" customFormat="1" ht="14.25"/>
    <row r="105" s="68" customFormat="1" ht="14.25"/>
    <row r="106" s="68" customFormat="1" ht="14.25"/>
    <row r="107" s="68" customFormat="1" ht="14.25"/>
    <row r="108" s="68" customFormat="1" ht="14.25"/>
    <row r="109" s="68" customFormat="1" ht="14.25"/>
    <row r="110" s="68" customFormat="1" ht="14.25"/>
    <row r="111" s="68" customFormat="1" ht="14.25"/>
    <row r="112" s="68" customFormat="1" ht="14.25"/>
    <row r="113" s="68" customFormat="1" ht="14.25"/>
    <row r="114" s="68" customFormat="1" ht="14.25"/>
    <row r="115" s="68" customFormat="1" ht="14.25"/>
    <row r="116" s="68" customFormat="1" ht="14.25"/>
    <row r="117" s="68" customFormat="1" ht="14.25"/>
    <row r="118" s="68" customFormat="1" ht="14.25"/>
    <row r="119" s="68" customFormat="1" ht="14.25"/>
    <row r="120" s="68" customFormat="1" ht="14.25"/>
    <row r="121" s="68" customFormat="1" ht="14.25"/>
    <row r="122" s="68" customFormat="1" ht="14.25"/>
    <row r="123" s="68" customFormat="1" ht="14.25"/>
    <row r="124" s="68" customFormat="1" ht="14.25"/>
    <row r="125" s="68" customFormat="1" ht="14.25"/>
    <row r="126" s="68" customFormat="1" ht="14.25"/>
    <row r="127" s="68" customFormat="1" ht="14.25"/>
    <row r="128" s="68" customFormat="1" ht="14.25"/>
    <row r="129" s="68" customFormat="1" ht="14.25"/>
    <row r="130" s="68" customFormat="1" ht="14.25"/>
    <row r="131" s="68" customFormat="1" ht="14.25"/>
    <row r="132" s="68" customFormat="1" ht="14.25"/>
    <row r="133" s="68" customFormat="1" ht="14.25"/>
    <row r="134" s="68" customFormat="1" ht="14.25"/>
    <row r="135" s="68" customFormat="1" ht="14.25"/>
    <row r="136" s="68" customFormat="1" ht="14.25"/>
    <row r="137" s="68" customFormat="1" ht="14.25"/>
    <row r="138" s="68" customFormat="1" ht="14.25"/>
    <row r="139" s="68" customFormat="1" ht="14.25"/>
    <row r="140" s="68" customFormat="1" ht="14.25"/>
    <row r="141" s="68" customFormat="1" ht="14.25"/>
    <row r="142" s="68" customFormat="1" ht="14.25"/>
    <row r="143" s="68" customFormat="1" ht="14.25"/>
    <row r="144" s="68" customFormat="1" ht="14.25"/>
    <row r="145" s="68" customFormat="1" ht="14.25"/>
    <row r="146" s="68" customFormat="1" ht="14.25"/>
    <row r="147" s="68" customFormat="1" ht="14.25"/>
    <row r="148" s="68" customFormat="1" ht="14.25"/>
    <row r="149" s="68" customFormat="1" ht="14.25"/>
    <row r="150" s="68" customFormat="1" ht="14.25"/>
    <row r="151" s="68" customFormat="1" ht="14.25"/>
    <row r="152" s="68" customFormat="1" ht="14.25"/>
    <row r="153" s="68" customFormat="1" ht="14.25"/>
    <row r="154" s="68" customFormat="1" ht="14.25"/>
    <row r="155" s="68" customFormat="1" ht="14.25"/>
    <row r="156" s="68" customFormat="1" ht="14.25"/>
    <row r="157" s="68" customFormat="1" ht="14.25"/>
    <row r="158" s="68" customFormat="1" ht="14.25"/>
    <row r="159" s="68" customFormat="1" ht="14.25"/>
    <row r="160" s="68" customFormat="1" ht="14.25"/>
    <row r="161" s="68" customFormat="1" ht="14.25"/>
    <row r="162" s="68" customFormat="1" ht="14.25"/>
    <row r="163" s="68" customFormat="1" ht="14.25"/>
    <row r="164" s="68" customFormat="1" ht="14.25"/>
    <row r="165" s="68" customFormat="1" ht="14.25"/>
    <row r="166" s="68" customFormat="1" ht="14.25"/>
    <row r="167" s="68" customFormat="1" ht="14.25"/>
    <row r="168" s="68" customFormat="1" ht="14.25"/>
    <row r="169" s="68" customFormat="1" ht="14.25"/>
    <row r="170" s="68" customFormat="1" ht="14.25"/>
    <row r="171" s="68" customFormat="1" ht="14.25"/>
    <row r="172" s="68" customFormat="1" ht="14.25"/>
    <row r="173" s="68" customFormat="1" ht="14.25"/>
    <row r="174" s="68" customFormat="1" ht="14.25"/>
    <row r="175" s="68" customFormat="1" ht="14.25"/>
    <row r="176" s="68" customFormat="1" ht="14.25"/>
    <row r="177" s="68" customFormat="1" ht="14.25"/>
    <row r="178" s="68" customFormat="1" ht="14.25"/>
    <row r="179" s="68" customFormat="1" ht="14.25"/>
    <row r="180" s="68" customFormat="1" ht="14.25"/>
    <row r="181" s="68" customFormat="1" ht="14.25"/>
    <row r="182" s="68" customFormat="1" ht="14.25"/>
    <row r="183" s="68" customFormat="1" ht="14.25"/>
    <row r="184" s="68" customFormat="1" ht="14.25"/>
    <row r="185" s="68" customFormat="1" ht="14.25"/>
    <row r="186" s="68" customFormat="1" ht="14.25"/>
    <row r="187" s="68" customFormat="1" ht="14.25"/>
    <row r="188" s="68" customFormat="1" ht="14.25"/>
    <row r="189" s="68" customFormat="1" ht="14.25"/>
    <row r="190" s="68" customFormat="1" ht="14.25"/>
    <row r="191" s="68" customFormat="1" ht="14.25"/>
    <row r="192" s="68" customFormat="1" ht="14.25"/>
    <row r="193" s="68" customFormat="1" ht="14.25"/>
    <row r="194" s="68" customFormat="1" ht="14.25"/>
    <row r="195" s="68" customFormat="1" ht="14.25"/>
    <row r="196" s="68" customFormat="1" ht="14.25"/>
    <row r="197" s="68" customFormat="1" ht="14.25"/>
    <row r="198" s="68" customFormat="1" ht="14.25"/>
    <row r="199" s="68" customFormat="1" ht="14.25"/>
    <row r="200" s="68" customFormat="1" ht="14.25"/>
    <row r="201" s="68" customFormat="1" ht="14.25"/>
    <row r="202" s="68" customFormat="1" ht="14.25"/>
    <row r="203" s="68" customFormat="1" ht="14.25"/>
    <row r="204" s="68" customFormat="1" ht="14.25"/>
    <row r="205" s="68" customFormat="1" ht="14.25"/>
    <row r="206" s="68" customFormat="1" ht="14.25"/>
    <row r="207" s="68" customFormat="1" ht="14.25"/>
    <row r="208" s="68" customFormat="1" ht="14.25"/>
    <row r="209" s="68" customFormat="1" ht="14.25"/>
    <row r="210" s="68" customFormat="1" ht="14.25"/>
    <row r="211" s="68" customFormat="1" ht="14.25"/>
    <row r="212" s="68" customFormat="1" ht="14.25"/>
    <row r="213" s="68" customFormat="1" ht="14.25"/>
    <row r="214" s="68" customFormat="1" ht="14.25"/>
    <row r="215" s="68" customFormat="1" ht="14.25"/>
    <row r="216" s="68" customFormat="1" ht="14.25"/>
    <row r="217" spans="10:52" s="70" customFormat="1" ht="14.25">
      <c r="J217" s="68"/>
      <c r="K217" s="68"/>
      <c r="L217" s="68"/>
      <c r="M217" s="68"/>
      <c r="N217" s="68"/>
      <c r="O217" s="68"/>
      <c r="P217" s="68"/>
      <c r="Q217" s="68"/>
      <c r="R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</row>
    <row r="218" spans="29:52" s="70" customFormat="1" ht="14.25"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</row>
    <row r="219" spans="29:52" s="70" customFormat="1" ht="14.25"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</row>
    <row r="220" spans="29:52" s="70" customFormat="1" ht="14.25"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</row>
    <row r="221" spans="29:52" s="70" customFormat="1" ht="14.25"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</row>
    <row r="222" spans="29:52" s="70" customFormat="1" ht="14.25"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</row>
    <row r="223" spans="29:52" s="70" customFormat="1" ht="14.25"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</row>
    <row r="224" spans="29:52" s="70" customFormat="1" ht="14.25"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</row>
    <row r="225" spans="29:52" s="70" customFormat="1" ht="14.25"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</row>
    <row r="226" spans="29:52" s="70" customFormat="1" ht="14.25"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</row>
    <row r="227" spans="29:52" s="70" customFormat="1" ht="14.25"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</row>
    <row r="228" spans="29:52" s="70" customFormat="1" ht="14.25"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</row>
    <row r="229" spans="29:52" s="70" customFormat="1" ht="14.25"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</row>
    <row r="230" spans="29:52" s="70" customFormat="1" ht="14.25"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</row>
    <row r="231" spans="29:52" s="70" customFormat="1" ht="14.25"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</row>
    <row r="232" spans="29:52" s="70" customFormat="1" ht="14.25"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</row>
    <row r="233" spans="29:52" s="70" customFormat="1" ht="14.25"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</row>
    <row r="234" spans="29:52" s="70" customFormat="1" ht="14.25"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</row>
    <row r="235" spans="29:52" s="70" customFormat="1" ht="14.25"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</row>
    <row r="236" spans="29:52" s="70" customFormat="1" ht="14.25"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</row>
    <row r="237" spans="29:52" s="70" customFormat="1" ht="14.25"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</row>
    <row r="238" spans="29:52" s="70" customFormat="1" ht="14.25"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</row>
    <row r="239" spans="29:52" s="70" customFormat="1" ht="14.25"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</row>
    <row r="240" spans="29:52" s="70" customFormat="1" ht="14.25"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</row>
    <row r="241" spans="29:52" s="70" customFormat="1" ht="14.25"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</row>
    <row r="242" spans="29:52" s="70" customFormat="1" ht="14.25"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</row>
    <row r="243" spans="29:52" s="70" customFormat="1" ht="14.25"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</row>
    <row r="244" spans="29:52" s="70" customFormat="1" ht="14.25"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</row>
    <row r="245" spans="29:52" s="70" customFormat="1" ht="14.25"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</row>
    <row r="246" spans="29:52" s="70" customFormat="1" ht="14.25"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</row>
    <row r="247" spans="29:52" s="70" customFormat="1" ht="14.25"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</row>
    <row r="248" spans="29:52" s="70" customFormat="1" ht="14.25"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</row>
    <row r="249" spans="29:52" s="70" customFormat="1" ht="14.25"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</row>
    <row r="250" spans="29:52" s="70" customFormat="1" ht="14.25"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</row>
    <row r="251" spans="29:52" s="70" customFormat="1" ht="14.25"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</row>
    <row r="252" spans="29:52" s="70" customFormat="1" ht="14.25"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</row>
    <row r="253" spans="29:52" s="70" customFormat="1" ht="14.25"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</row>
    <row r="254" spans="29:52" s="70" customFormat="1" ht="14.25"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</row>
    <row r="255" spans="29:52" s="70" customFormat="1" ht="14.25"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</row>
    <row r="256" spans="29:52" s="70" customFormat="1" ht="14.25"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</row>
    <row r="257" spans="29:52" s="70" customFormat="1" ht="14.25"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</row>
    <row r="258" spans="29:52" s="70" customFormat="1" ht="14.25"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</row>
    <row r="259" spans="29:52" s="70" customFormat="1" ht="14.25"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</row>
    <row r="260" spans="29:52" s="70" customFormat="1" ht="14.25"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</row>
    <row r="261" spans="29:52" s="70" customFormat="1" ht="14.25"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</row>
    <row r="262" spans="29:52" s="70" customFormat="1" ht="14.25"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</row>
    <row r="263" spans="29:52" s="70" customFormat="1" ht="14.25"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</row>
    <row r="264" spans="29:52" s="70" customFormat="1" ht="14.25"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</row>
    <row r="265" spans="29:52" s="70" customFormat="1" ht="14.25"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</row>
    <row r="266" spans="29:52" s="70" customFormat="1" ht="14.25"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</row>
    <row r="267" spans="29:52" s="70" customFormat="1" ht="14.25"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</row>
    <row r="268" spans="29:52" s="70" customFormat="1" ht="14.25"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</row>
    <row r="269" spans="29:52" s="70" customFormat="1" ht="14.25"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</row>
    <row r="270" spans="29:52" s="70" customFormat="1" ht="14.25"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</row>
    <row r="271" spans="29:52" s="70" customFormat="1" ht="14.25"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</row>
    <row r="272" spans="29:52" s="70" customFormat="1" ht="14.25"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</row>
    <row r="273" spans="29:52" s="70" customFormat="1" ht="14.25"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</row>
    <row r="274" spans="29:52" s="70" customFormat="1" ht="14.25"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</row>
    <row r="275" spans="29:52" s="70" customFormat="1" ht="14.25"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</row>
    <row r="276" spans="29:52" s="70" customFormat="1" ht="14.25"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</row>
    <row r="277" spans="29:52" s="70" customFormat="1" ht="14.25"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</row>
    <row r="278" spans="29:52" s="70" customFormat="1" ht="14.25"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</row>
    <row r="279" spans="29:52" s="70" customFormat="1" ht="14.25"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</row>
    <row r="280" spans="10:28" ht="14.25">
      <c r="J280" s="70"/>
      <c r="K280" s="70"/>
      <c r="L280" s="70"/>
      <c r="M280" s="70"/>
      <c r="N280" s="70"/>
      <c r="O280" s="70"/>
      <c r="P280" s="70"/>
      <c r="Q280" s="70"/>
      <c r="R280" s="70"/>
      <c r="T280" s="70"/>
      <c r="U280" s="70"/>
      <c r="V280" s="70"/>
      <c r="W280" s="70"/>
      <c r="X280" s="70"/>
      <c r="Y280" s="70"/>
      <c r="Z280" s="70"/>
      <c r="AA280" s="70"/>
      <c r="AB280" s="70"/>
    </row>
  </sheetData>
  <sheetProtection/>
  <mergeCells count="120">
    <mergeCell ref="AB59:AB60"/>
    <mergeCell ref="T55:Y55"/>
    <mergeCell ref="T56:Y56"/>
    <mergeCell ref="Z56:AA56"/>
    <mergeCell ref="G54:H54"/>
    <mergeCell ref="G55:H55"/>
    <mergeCell ref="G56:H56"/>
    <mergeCell ref="J54:O54"/>
    <mergeCell ref="P55:Q55"/>
    <mergeCell ref="Z54:AA54"/>
    <mergeCell ref="Z61:AA61"/>
    <mergeCell ref="T61:Y61"/>
    <mergeCell ref="T57:Y58"/>
    <mergeCell ref="T59:Y60"/>
    <mergeCell ref="Z59:AA60"/>
    <mergeCell ref="Z57:AA58"/>
    <mergeCell ref="B36:F36"/>
    <mergeCell ref="K32:K33"/>
    <mergeCell ref="M36:Q37"/>
    <mergeCell ref="R36:R37"/>
    <mergeCell ref="B37:F37"/>
    <mergeCell ref="A60:F60"/>
    <mergeCell ref="A61:E61"/>
    <mergeCell ref="R58:R59"/>
    <mergeCell ref="J60:O60"/>
    <mergeCell ref="P60:Q60"/>
    <mergeCell ref="T36:AB40"/>
    <mergeCell ref="T42:AB44"/>
    <mergeCell ref="T46:AB48"/>
    <mergeCell ref="I44:J44"/>
    <mergeCell ref="B45:R48"/>
    <mergeCell ref="M38:Q38"/>
    <mergeCell ref="B50:V50"/>
    <mergeCell ref="AB57:AB58"/>
    <mergeCell ref="T27:X27"/>
    <mergeCell ref="T28:X28"/>
    <mergeCell ref="T29:X29"/>
    <mergeCell ref="T30:X30"/>
    <mergeCell ref="T31:X31"/>
    <mergeCell ref="M32:Q32"/>
    <mergeCell ref="M33:Q33"/>
    <mergeCell ref="M34:Q35"/>
    <mergeCell ref="R34:R35"/>
    <mergeCell ref="B27:C27"/>
    <mergeCell ref="B28:C28"/>
    <mergeCell ref="B29:C29"/>
    <mergeCell ref="B30:C30"/>
    <mergeCell ref="D33:D34"/>
    <mergeCell ref="D31:D32"/>
    <mergeCell ref="B31:C32"/>
    <mergeCell ref="B33:C34"/>
    <mergeCell ref="B23:V24"/>
    <mergeCell ref="K27:K29"/>
    <mergeCell ref="K30:K31"/>
    <mergeCell ref="F27:J29"/>
    <mergeCell ref="F30:J31"/>
    <mergeCell ref="M30:Q31"/>
    <mergeCell ref="F32:J33"/>
    <mergeCell ref="F26:K26"/>
    <mergeCell ref="F34:J34"/>
    <mergeCell ref="R27:R28"/>
    <mergeCell ref="R30:R31"/>
    <mergeCell ref="M27:Q28"/>
    <mergeCell ref="M26:R26"/>
    <mergeCell ref="M29:R29"/>
    <mergeCell ref="T33:AB34"/>
    <mergeCell ref="T26:Y26"/>
    <mergeCell ref="AA1:AA3"/>
    <mergeCell ref="AB1:AB3"/>
    <mergeCell ref="B1:B3"/>
    <mergeCell ref="E1:V1"/>
    <mergeCell ref="B26:D26"/>
    <mergeCell ref="M2:N2"/>
    <mergeCell ref="O2:P2"/>
    <mergeCell ref="Q2:R2"/>
    <mergeCell ref="S2:T2"/>
    <mergeCell ref="U2:V2"/>
    <mergeCell ref="D1:D3"/>
    <mergeCell ref="E2:F2"/>
    <mergeCell ref="G2:H2"/>
    <mergeCell ref="I2:J2"/>
    <mergeCell ref="K2:L2"/>
    <mergeCell ref="Y1:Z2"/>
    <mergeCell ref="B20:V21"/>
    <mergeCell ref="W1:X2"/>
    <mergeCell ref="C1:C3"/>
    <mergeCell ref="A62:E62"/>
    <mergeCell ref="A63:E63"/>
    <mergeCell ref="A64:E64"/>
    <mergeCell ref="G64:K64"/>
    <mergeCell ref="T52:AB52"/>
    <mergeCell ref="T53:Y53"/>
    <mergeCell ref="Z53:AA53"/>
    <mergeCell ref="J52:R52"/>
    <mergeCell ref="J56:O57"/>
    <mergeCell ref="P56:Q57"/>
    <mergeCell ref="R56:R57"/>
    <mergeCell ref="B52:D52"/>
    <mergeCell ref="E52:F52"/>
    <mergeCell ref="P53:Q53"/>
    <mergeCell ref="B57:D57"/>
    <mergeCell ref="E57:F57"/>
    <mergeCell ref="G57:H57"/>
    <mergeCell ref="Z55:AA55"/>
    <mergeCell ref="J55:O55"/>
    <mergeCell ref="J53:O53"/>
    <mergeCell ref="T54:Y54"/>
    <mergeCell ref="P54:Q54"/>
    <mergeCell ref="J58:O59"/>
    <mergeCell ref="P58:Q59"/>
    <mergeCell ref="B54:D54"/>
    <mergeCell ref="B55:D55"/>
    <mergeCell ref="B56:D56"/>
    <mergeCell ref="E53:F53"/>
    <mergeCell ref="E54:F54"/>
    <mergeCell ref="E55:F55"/>
    <mergeCell ref="E56:F56"/>
    <mergeCell ref="G52:H52"/>
    <mergeCell ref="G53:H53"/>
    <mergeCell ref="B53:D53"/>
  </mergeCells>
  <printOptions/>
  <pageMargins left="0.15748031496062992" right="0.11811023622047245" top="0.15748031496062992" bottom="0.15748031496062992" header="0.31496062992125984" footer="0.31496062992125984"/>
  <pageSetup horizontalDpi="300" verticalDpi="3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2022-01-28T03:41:34Z</dcterms:modified>
  <cp:category/>
  <cp:version/>
  <cp:contentType/>
  <cp:contentStatus/>
</cp:coreProperties>
</file>