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456" windowWidth="22260" windowHeight="12648" tabRatio="841" activeTab="2"/>
  </bookViews>
  <sheets>
    <sheet name="Расчет МПП по СП 5.13130.2009" sheetId="1" r:id="rId1"/>
    <sheet name=" Расчет ГОА по СП 5.13130.2009" sheetId="2" r:id="rId2"/>
    <sheet name="МУПТВ по СТО 54572789.002-2016" sheetId="3" r:id="rId3"/>
    <sheet name="ГГПТ по Рекомендациям ВНИИПО" sheetId="4" r:id="rId4"/>
  </sheets>
  <definedNames>
    <definedName name="_xlnm.Print_Area" localSheetId="1">' Расчет ГОА по СП 5.13130.2009'!$A$1:$AQ$58</definedName>
    <definedName name="_xlnm.Print_Area" localSheetId="3">'ГГПТ по Рекомендациям ВНИИПО'!$A$1:$AG$49</definedName>
    <definedName name="_xlnm.Print_Area" localSheetId="2">'МУПТВ по СТО 54572789.002-2016'!$A$1:$AB$68</definedName>
    <definedName name="_xlnm.Print_Area" localSheetId="0">'Расчет МПП по СП 5.13130.2009'!$A$1:$BM$57</definedName>
  </definedNames>
  <calcPr fullCalcOnLoad="1"/>
</workbook>
</file>

<file path=xl/comments1.xml><?xml version="1.0" encoding="utf-8"?>
<comments xmlns="http://schemas.openxmlformats.org/spreadsheetml/2006/main">
  <authors>
    <author>Автор</author>
  </authors>
  <commentList>
    <comment ref="I3" authorId="0">
      <text>
        <r>
          <rPr>
            <sz val="9"/>
            <rFont val="Tahoma"/>
            <family val="2"/>
          </rPr>
          <t xml:space="preserve">См. определение слева внизу
</t>
        </r>
      </text>
    </comment>
    <comment ref="M12" authorId="0">
      <text>
        <r>
          <rPr>
            <sz val="9"/>
            <rFont val="Tahoma"/>
            <family val="2"/>
          </rPr>
          <t>Впишите значение вручную, в зависимости от материалов, хранящихся на защищаемом объекте</t>
        </r>
      </text>
    </comment>
    <comment ref="M3" authorId="0">
      <text>
        <r>
          <rPr>
            <sz val="9"/>
            <rFont val="Tahoma"/>
            <family val="2"/>
          </rPr>
          <t>Если отношение Sз/Sу&gt;0,15, то рекомендуется установка дополнительных модулей непосредственно в затененной зоне или в положении, устраняющем затенение; при выполнении этого условия k2 принимается равным 1</t>
        </r>
      </text>
    </comment>
    <comment ref="I22" authorId="0">
      <text>
        <r>
          <rPr>
            <sz val="9"/>
            <rFont val="Tahoma"/>
            <family val="2"/>
          </rPr>
          <t xml:space="preserve">Проемы, проходы, щели, вентиляционные отверстия, отверстия в шкафах. Величина в м2
</t>
        </r>
      </text>
    </comment>
    <comment ref="K12" authorId="0">
      <text>
        <r>
          <rPr>
            <sz val="9"/>
            <rFont val="Tahoma"/>
            <family val="2"/>
          </rPr>
          <t>Коэффициенты сравнительной эффективности огнетушащих порошков k3 при тушении различных веществ</t>
        </r>
      </text>
    </comment>
    <comment ref="I23" authorId="0">
      <text>
        <r>
          <rPr>
            <sz val="9"/>
            <rFont val="Tahoma"/>
            <family val="2"/>
          </rPr>
          <t>Для удобства расчета воспользуйтесь формой ниже</t>
        </r>
        <r>
          <rPr>
            <sz val="9"/>
            <rFont val="Tahoma"/>
            <family val="0"/>
          </rPr>
          <t xml:space="preserve">
</t>
        </r>
      </text>
    </comment>
  </commentList>
</comments>
</file>

<file path=xl/comments2.xml><?xml version="1.0" encoding="utf-8"?>
<comments xmlns="http://schemas.openxmlformats.org/spreadsheetml/2006/main">
  <authors>
    <author>Автор</author>
  </authors>
  <commentList>
    <comment ref="F17" authorId="0">
      <text>
        <r>
          <rPr>
            <sz val="9"/>
            <rFont val="Tahoma"/>
            <family val="2"/>
          </rPr>
          <t xml:space="preserve">Впишите значение вручную, в зависимости от высоты помещения
</t>
        </r>
      </text>
    </comment>
    <comment ref="E23" authorId="0">
      <text>
        <r>
          <rPr>
            <sz val="9"/>
            <rFont val="Tahoma"/>
            <family val="2"/>
          </rPr>
          <t xml:space="preserve">Впишите значение вручную, выбрав значение из таблицы в зависимости от δ и 
Ψ
</t>
        </r>
      </text>
    </comment>
    <comment ref="F37" authorId="0">
      <text>
        <r>
          <rPr>
            <sz val="9"/>
            <rFont val="Tahoma"/>
            <family val="2"/>
          </rPr>
          <t xml:space="preserve">Впишите значение вручную, выбрав из двух вариантов
</t>
        </r>
      </text>
    </comment>
    <comment ref="F41" authorId="0">
      <text>
        <r>
          <rPr>
            <sz val="9"/>
            <rFont val="Tahoma"/>
            <family val="2"/>
          </rPr>
          <t xml:space="preserve">Впишите значение вручную, выбрав из двух вариантов
</t>
        </r>
      </text>
    </comment>
  </commentList>
</comments>
</file>

<file path=xl/comments4.xml><?xml version="1.0" encoding="utf-8"?>
<comments xmlns="http://schemas.openxmlformats.org/spreadsheetml/2006/main">
  <authors>
    <author>Автор</author>
  </authors>
  <commentList>
    <comment ref="F3" authorId="0">
      <text>
        <r>
          <rPr>
            <sz val="9"/>
            <rFont val="Tahoma"/>
            <family val="2"/>
          </rPr>
          <t>Укажите значение  менее 400 м3</t>
        </r>
      </text>
    </comment>
    <comment ref="F12" authorId="0">
      <text>
        <r>
          <rPr>
            <sz val="9"/>
            <rFont val="Tahoma"/>
            <family val="2"/>
          </rPr>
          <t xml:space="preserve">Сравнить параметр негерметичтости с табличным значением. Если параметр превышен - следует уменьшить площадь открытых проемов в помещении до требуемого значения
</t>
        </r>
      </text>
    </comment>
    <comment ref="G17" authorId="0">
      <text>
        <r>
          <rPr>
            <sz val="9"/>
            <rFont val="Tahoma"/>
            <family val="2"/>
          </rPr>
          <t xml:space="preserve">Рассчитывается как разница между объемом помещения и произведением округленного количества ГГПТ на соответствующую огнетушащую способность </t>
        </r>
      </text>
    </comment>
  </commentList>
</comments>
</file>

<file path=xl/sharedStrings.xml><?xml version="1.0" encoding="utf-8"?>
<sst xmlns="http://schemas.openxmlformats.org/spreadsheetml/2006/main" count="580" uniqueCount="290">
  <si>
    <t>Тушение по всему объему</t>
  </si>
  <si>
    <t>Количество МПП</t>
  </si>
  <si>
    <t>N</t>
  </si>
  <si>
    <t>Объем помещения, м3</t>
  </si>
  <si>
    <t>Vм</t>
  </si>
  <si>
    <t>Vп</t>
  </si>
  <si>
    <t>k1</t>
  </si>
  <si>
    <t>Коэф. неравномер. распыла порошка</t>
  </si>
  <si>
    <t>Коэф. затененности</t>
  </si>
  <si>
    <t>k2</t>
  </si>
  <si>
    <t>Коэф, учит. горючее вещество</t>
  </si>
  <si>
    <t>k3</t>
  </si>
  <si>
    <t>Коэф., учит. степень негерметичн. помещ.</t>
  </si>
  <si>
    <t>k4</t>
  </si>
  <si>
    <t>Расчет</t>
  </si>
  <si>
    <t>Значение</t>
  </si>
  <si>
    <t>Обозначение</t>
  </si>
  <si>
    <t>Sз</t>
  </si>
  <si>
    <t>Sу</t>
  </si>
  <si>
    <t>Расчет коэффициента k2</t>
  </si>
  <si>
    <t>Отношение Sз/Sу</t>
  </si>
  <si>
    <t>Sз/Sу</t>
  </si>
  <si>
    <t>&gt; или &lt; 0,15</t>
  </si>
  <si>
    <t>Расчет коэффициента k3</t>
  </si>
  <si>
    <t>Горючее вещество</t>
  </si>
  <si>
    <t>Бензин АИ-92 (2 кл.)</t>
  </si>
  <si>
    <t>Коэф. k3</t>
  </si>
  <si>
    <t>Дизельное топливо</t>
  </si>
  <si>
    <t>Трансформаторное масло</t>
  </si>
  <si>
    <t>Бензол</t>
  </si>
  <si>
    <t>Изопропанол</t>
  </si>
  <si>
    <t>Древесина</t>
  </si>
  <si>
    <t>Резина</t>
  </si>
  <si>
    <t>Выбор значения</t>
  </si>
  <si>
    <t>Расчет коэффициента k4</t>
  </si>
  <si>
    <t>Суммар. S постоянно открыт. проемов</t>
  </si>
  <si>
    <t>Fнег</t>
  </si>
  <si>
    <t>Fпом</t>
  </si>
  <si>
    <t>Значение f</t>
  </si>
  <si>
    <t>f</t>
  </si>
  <si>
    <t>Тушение локально по объему</t>
  </si>
  <si>
    <t>Тушение по всей площади</t>
  </si>
  <si>
    <t>Площадь помещения, м2</t>
  </si>
  <si>
    <t>Объем, защ. модулем по паспорту, м3</t>
  </si>
  <si>
    <t>Sн</t>
  </si>
  <si>
    <t>Тушение локально по площади</t>
  </si>
  <si>
    <t>Примечание: Впишите числовые значения в ячейки, отмеченные цветом</t>
  </si>
  <si>
    <t>Высота установки, м</t>
  </si>
  <si>
    <t>Модули</t>
  </si>
  <si>
    <t>МПП-0,65</t>
  </si>
  <si>
    <t>МПП-2</t>
  </si>
  <si>
    <t>МПП-2,7</t>
  </si>
  <si>
    <t>МПП-4</t>
  </si>
  <si>
    <t>МПП-5</t>
  </si>
  <si>
    <t>МПП-6</t>
  </si>
  <si>
    <t>МПП-9</t>
  </si>
  <si>
    <t>МПП-10</t>
  </si>
  <si>
    <t>МПП-10ст</t>
  </si>
  <si>
    <t>МПП-24</t>
  </si>
  <si>
    <r>
      <t xml:space="preserve">Огнетушащая способность МПП </t>
    </r>
    <r>
      <rPr>
        <b/>
        <sz val="11"/>
        <color indexed="10"/>
        <rFont val="Calibri"/>
        <family val="2"/>
      </rPr>
      <t>ПО ПЛОЩАДИ</t>
    </r>
    <r>
      <rPr>
        <b/>
        <sz val="11"/>
        <color indexed="8"/>
        <rFont val="Calibri"/>
        <family val="2"/>
      </rPr>
      <t xml:space="preserve"> при тушении пожаров </t>
    </r>
    <r>
      <rPr>
        <b/>
        <sz val="11"/>
        <color indexed="10"/>
        <rFont val="Calibri"/>
        <family val="2"/>
      </rPr>
      <t>класса А</t>
    </r>
    <r>
      <rPr>
        <b/>
        <sz val="11"/>
        <color indexed="8"/>
        <rFont val="Calibri"/>
        <family val="2"/>
      </rPr>
      <t xml:space="preserve"> (твердые горючие вещества)</t>
    </r>
  </si>
  <si>
    <r>
      <t xml:space="preserve">Огнетушащая способность МПП </t>
    </r>
    <r>
      <rPr>
        <b/>
        <sz val="11"/>
        <color indexed="10"/>
        <rFont val="Calibri"/>
        <family val="2"/>
      </rPr>
      <t>ПО ПЛОЩАДИ</t>
    </r>
    <r>
      <rPr>
        <b/>
        <sz val="11"/>
        <color indexed="8"/>
        <rFont val="Calibri"/>
        <family val="2"/>
      </rPr>
      <t xml:space="preserve"> при тушении пожаров </t>
    </r>
    <r>
      <rPr>
        <b/>
        <sz val="11"/>
        <color indexed="10"/>
        <rFont val="Calibri"/>
        <family val="2"/>
      </rPr>
      <t>класса В</t>
    </r>
    <r>
      <rPr>
        <b/>
        <sz val="11"/>
        <color indexed="8"/>
        <rFont val="Calibri"/>
        <family val="2"/>
      </rPr>
      <t xml:space="preserve"> (жидкие горючие вещества)</t>
    </r>
  </si>
  <si>
    <r>
      <t xml:space="preserve">Огнетушащая способность МПП </t>
    </r>
    <r>
      <rPr>
        <b/>
        <sz val="11"/>
        <color indexed="10"/>
        <rFont val="Calibri"/>
        <family val="2"/>
      </rPr>
      <t>ПО ОБЪЕМУ</t>
    </r>
    <r>
      <rPr>
        <b/>
        <sz val="11"/>
        <color indexed="8"/>
        <rFont val="Calibri"/>
        <family val="2"/>
      </rPr>
      <t xml:space="preserve"> при тушении пожаров </t>
    </r>
    <r>
      <rPr>
        <b/>
        <sz val="11"/>
        <color indexed="10"/>
        <rFont val="Calibri"/>
        <family val="2"/>
      </rPr>
      <t>класса А</t>
    </r>
    <r>
      <rPr>
        <b/>
        <sz val="11"/>
        <color indexed="8"/>
        <rFont val="Calibri"/>
        <family val="2"/>
      </rPr>
      <t xml:space="preserve"> (твердые горючие вещества)</t>
    </r>
  </si>
  <si>
    <r>
      <t xml:space="preserve">Огнетушащая способность МПП </t>
    </r>
    <r>
      <rPr>
        <b/>
        <sz val="11"/>
        <color indexed="10"/>
        <rFont val="Calibri"/>
        <family val="2"/>
      </rPr>
      <t xml:space="preserve">ПО ОБЪЕМУ </t>
    </r>
    <r>
      <rPr>
        <b/>
        <sz val="11"/>
        <color indexed="8"/>
        <rFont val="Calibri"/>
        <family val="2"/>
      </rPr>
      <t xml:space="preserve">при тушении пожаров </t>
    </r>
    <r>
      <rPr>
        <b/>
        <sz val="11"/>
        <color indexed="10"/>
        <rFont val="Calibri"/>
        <family val="2"/>
      </rPr>
      <t>класса B</t>
    </r>
    <r>
      <rPr>
        <b/>
        <sz val="11"/>
        <color indexed="8"/>
        <rFont val="Calibri"/>
        <family val="2"/>
      </rPr>
      <t xml:space="preserve"> (твердые горючие вещества)</t>
    </r>
  </si>
  <si>
    <t>При высоте от 2 до 2,6 м (введите высоту справа):</t>
  </si>
  <si>
    <t>При высоте от 4 до 9 м (введите высоту справа):</t>
  </si>
  <si>
    <t>При высоте от 4 до 6 м (введите высоту справа):</t>
  </si>
  <si>
    <t>При высоте от 2 до 2,5 м (введите высоту справа):</t>
  </si>
  <si>
    <t>При высоте от 1 до 2 м (введите высоту справа):</t>
  </si>
  <si>
    <t>20*</t>
  </si>
  <si>
    <t>При высоте от 1 до 2 м (МПП НА ПОТОЛКЕ):</t>
  </si>
  <si>
    <t>При высоте от 6 до 8 м (введите высоту справа):</t>
  </si>
  <si>
    <t>При высоте от 2 до 3 м (введите высоту справа):</t>
  </si>
  <si>
    <t>При высоте от 3 до 13 м (введите высоту справа):</t>
  </si>
  <si>
    <t>Напольная установка модуля</t>
  </si>
  <si>
    <t>от 2,5 м</t>
  </si>
  <si>
    <t>При высоте от 6 до 16 м (введите высоту справа):</t>
  </si>
  <si>
    <t>Примечание: Огнетушащая способность МПП, приведенная в таблицах, действительна в случае защиты помещений. В случае огнетушащей защиты на открытой площадке (под навесом), а также в специфических случаях, связаных с конфигурацией помещения (например, межэтажные пролеты) или большой зоной затенения (склады стеллажного хранения) следует обратиться к руководству по эсплуатации конкретных модификаций МПП.</t>
  </si>
  <si>
    <t>Если угол сопла отн. горизонтали 20 град.</t>
  </si>
  <si>
    <t>Если угол сопла отн. горизонтали 5 град.</t>
  </si>
  <si>
    <t>Длина струи 23,5 м / 32м соответственно</t>
  </si>
  <si>
    <t>С высоты 1 м!</t>
  </si>
  <si>
    <t>Мин. расстояние от сопла до очага пожара 4,5 м</t>
  </si>
  <si>
    <t>Напольная установка, тушение на высоту до 4,1 м</t>
  </si>
  <si>
    <t>Площадь, защ. модулем по паспорту, м2</t>
  </si>
  <si>
    <t>Примечание: Не вписывать числовые значения в строки на белом фоне</t>
  </si>
  <si>
    <r>
      <rPr>
        <b/>
        <sz val="11"/>
        <color indexed="8"/>
        <rFont val="Calibri"/>
        <family val="2"/>
      </rPr>
      <t>Согласно СП5.13130-2009, исходными данными для расчета и проектирования установок являются:</t>
    </r>
    <r>
      <rPr>
        <sz val="11"/>
        <color theme="1"/>
        <rFont val="Calibri"/>
        <family val="2"/>
      </rPr>
      <t xml:space="preserve">
- геометрические размеры помещения (объем, площадь ограждающих конструкций, высота);
- площадь открытых проемов в ограждающих конструкциях;
- рабочая температура, давление и влажность в защищаемом помещении;
- перечень веществ, материалов, находящихся в помещении, и показатели их пожарной опасности, соответствующий им класс пожара по ГОСТ 27331;
- тип, величина и схема распределения пожарной нагрузки;
- наличие и характеристика систем вентиляции, кондиционирования воздуха, воздушного отопления;
- характеристика и расстановка технологического оборудования;
- категория помещений по [10] и классы зон по [7];
- наличие людей и пути их эвакуации.
- техническая документация на модули.</t>
    </r>
  </si>
  <si>
    <r>
      <rPr>
        <b/>
        <sz val="11"/>
        <color indexed="8"/>
        <rFont val="Calibri"/>
        <family val="2"/>
      </rPr>
      <t xml:space="preserve">Площадь затенения </t>
    </r>
    <r>
      <rPr>
        <sz val="11"/>
        <color indexed="8"/>
        <rFont val="Calibri"/>
        <family val="2"/>
      </rPr>
      <t>-</t>
    </r>
    <r>
      <rPr>
        <b/>
        <sz val="11"/>
        <color indexed="8"/>
        <rFont val="Calibri"/>
        <family val="2"/>
      </rPr>
      <t xml:space="preserve"> </t>
    </r>
    <r>
      <rPr>
        <sz val="11"/>
        <color theme="1"/>
        <rFont val="Calibri"/>
        <family val="2"/>
      </rPr>
      <t>определяется как площадь части защищаемого участка, где возможно образование очага возгорания, к которому движение порошка от насадка по прямой
линии преграждается непроницаемыми для порошка элементами конструкции. Например, это площадь под оборудованием, техникой, мебелью, за стеллажом.</t>
    </r>
  </si>
  <si>
    <t>Расчет величины зоны затенения</t>
  </si>
  <si>
    <t>Площадь затенения, м2</t>
  </si>
  <si>
    <t>Защищаемая площадь, м2</t>
  </si>
  <si>
    <t>Общая поверхность помещения, м2</t>
  </si>
  <si>
    <r>
      <t xml:space="preserve">Тушение всего защищаемого объема помещения допускается предусматривать в помещениях со степенью негерметичности до 1,5 %. В помещениях объемом </t>
    </r>
    <r>
      <rPr>
        <b/>
        <sz val="11"/>
        <color indexed="8"/>
        <rFont val="Calibri"/>
        <family val="2"/>
      </rPr>
      <t>свыше 400 м3</t>
    </r>
    <r>
      <rPr>
        <sz val="11"/>
        <color theme="1"/>
        <rFont val="Calibri"/>
        <family val="2"/>
      </rPr>
      <t xml:space="preserve">, как правило,
применяются способы пожаротушения - </t>
    </r>
    <r>
      <rPr>
        <b/>
        <sz val="11"/>
        <color indexed="8"/>
        <rFont val="Calibri"/>
        <family val="2"/>
      </rPr>
      <t>локальный по площади (объему) или по всей площади</t>
    </r>
    <r>
      <rPr>
        <sz val="11"/>
        <color theme="1"/>
        <rFont val="Calibri"/>
        <family val="2"/>
      </rPr>
      <t>.</t>
    </r>
  </si>
  <si>
    <t>Если отношение Sз/Sу&gt;0,15, то рекомендуется установка дополнительных модулей непосредственно в затененной зоне или в положении, устраняющем затенение; при выполнении этого условия k2 принимается равным 1</t>
  </si>
  <si>
    <t>При высоте от 1 до 2 м (МПП ЗАКРЕПЛ. НА ПОЛУ):</t>
  </si>
  <si>
    <t>+</t>
  </si>
  <si>
    <t>40/27</t>
  </si>
  <si>
    <t>Примечание: Знаком Плюс + отмечены позиции, для которых имеется расчетное значение. Для получения расчетного значения огнетушащей способности впишите значение высоты установки в соответствующее поле, отмеченное цветом.</t>
  </si>
  <si>
    <r>
      <t>M</t>
    </r>
    <r>
      <rPr>
        <b/>
        <sz val="8"/>
        <color indexed="8"/>
        <rFont val="Calibri"/>
        <family val="2"/>
      </rPr>
      <t>АОС</t>
    </r>
  </si>
  <si>
    <t>Масса аэрозолеобразующего состава, кг</t>
  </si>
  <si>
    <t>Объем защищаемого помещения, м3</t>
  </si>
  <si>
    <t>Нормативная огнетуш. способоность, кг/м3</t>
  </si>
  <si>
    <t>V</t>
  </si>
  <si>
    <r>
      <t>q</t>
    </r>
    <r>
      <rPr>
        <sz val="9"/>
        <color indexed="8"/>
        <rFont val="Calibri"/>
        <family val="2"/>
      </rPr>
      <t>n</t>
    </r>
  </si>
  <si>
    <t>Коэффициент, учитывающий неравномерность распределения аэрозоля по высоте помещения</t>
  </si>
  <si>
    <t>К1</t>
  </si>
  <si>
    <t>К2</t>
  </si>
  <si>
    <t>Коэффициент, учит. особенности тушения кабелей в аварийном режиме эксплуатации</t>
  </si>
  <si>
    <t>K3</t>
  </si>
  <si>
    <t>Наименование параметра</t>
  </si>
  <si>
    <t>Коэффициент, учит. особенности тушения кабелей при различной их ориентации в пространстве</t>
  </si>
  <si>
    <t>K4</t>
  </si>
  <si>
    <t>Расчет коэффициента K1</t>
  </si>
  <si>
    <t>не более 3</t>
  </si>
  <si>
    <t>от 3 до 5</t>
  </si>
  <si>
    <t>от 5 до 8</t>
  </si>
  <si>
    <t>от 8 до 10</t>
  </si>
  <si>
    <t>Высота помещения, м</t>
  </si>
  <si>
    <t>Расчет коэффициента K2</t>
  </si>
  <si>
    <t>Значение относительной интенсивности подачи аэрозоля при данных значениях параметра негерметичности δ и параметра распределения негерметичности по высоте защищаемого помещения ψ, с–1 - ОПРЕДЕЛЯЕТСЯ ПО ТАБЛИЦЕ</t>
  </si>
  <si>
    <t>Размерный коэффициент, с</t>
  </si>
  <si>
    <t>U*</t>
  </si>
  <si>
    <t xml:space="preserve">ΣF </t>
  </si>
  <si>
    <t>τл</t>
  </si>
  <si>
    <t>δ</t>
  </si>
  <si>
    <t>Cуммарная площадь постоянно открытых проемов, м2</t>
  </si>
  <si>
    <t>ψ</t>
  </si>
  <si>
    <t>Параметр распределения негерметичности по высоте защищаемого помещения, %</t>
  </si>
  <si>
    <t>Fв</t>
  </si>
  <si>
    <t>Параметр негерметичности, м-1</t>
  </si>
  <si>
    <t>Расчет коэффициента K3</t>
  </si>
  <si>
    <t>Для кабельных сооружений</t>
  </si>
  <si>
    <t>Для других сооружений</t>
  </si>
  <si>
    <t>Расчет коэффициента K4</t>
  </si>
  <si>
    <t>При расположении продольной оси кабельного сооружения под углом более 45° к горизонту (вертикальные, наклонные кабельные коллекторы, туннели, коридоры и кабельные шахты)</t>
  </si>
  <si>
    <t>В остальных случаях</t>
  </si>
  <si>
    <t>Кол-во ГОА-1,10</t>
  </si>
  <si>
    <t>Кол-во    ГОА-0,35</t>
  </si>
  <si>
    <t>Длина помещения, м</t>
  </si>
  <si>
    <t>Ширина помещения, м</t>
  </si>
  <si>
    <t>Обозначение МУПТВ</t>
  </si>
  <si>
    <t>Тушение пожаров класса</t>
  </si>
  <si>
    <t>Температура эксплуатации, град. С</t>
  </si>
  <si>
    <t>МУПТВ-13,5-ГЗ-ВД-01-02 (tºC = +5)</t>
  </si>
  <si>
    <t>от +5 до +50</t>
  </si>
  <si>
    <t>A, B</t>
  </si>
  <si>
    <t>B</t>
  </si>
  <si>
    <t>от -10 до +50</t>
  </si>
  <si>
    <t>от -30 до +50</t>
  </si>
  <si>
    <t>от -50 до +50</t>
  </si>
  <si>
    <t>Огнетушащая способность с высоты, м2</t>
  </si>
  <si>
    <t>3 м</t>
  </si>
  <si>
    <t>4 м</t>
  </si>
  <si>
    <t>5 м</t>
  </si>
  <si>
    <t>6 м</t>
  </si>
  <si>
    <t>2 м</t>
  </si>
  <si>
    <t>2,5 м</t>
  </si>
  <si>
    <t>МУПТВ-13,5-ГЗ-В-01-01</t>
  </si>
  <si>
    <t>МУПТВ-13,5-ГЗ-В-01-02</t>
  </si>
  <si>
    <t>МУПТВ-13,5-ГЗ-Ж-01-01</t>
  </si>
  <si>
    <t>МУПТВ-13,5-ГЗ-Ж-01-02</t>
  </si>
  <si>
    <t>А</t>
  </si>
  <si>
    <t>МУПТВ-18,5-ГЗ-ВД(tºC = +5)</t>
  </si>
  <si>
    <t xml:space="preserve">МУПТВ-18,5-ГЗ-ВД(tºC = -10) </t>
  </si>
  <si>
    <t xml:space="preserve">МУПТВ-18,5-ГЗ-ВД(tºC = -30) </t>
  </si>
  <si>
    <t xml:space="preserve">МУПТВ-18,5-ГЗ-ВД(tºC = -50) </t>
  </si>
  <si>
    <t>МУПТВ-13,5-ГЗ-ВД-01-01 (tºC = -30)</t>
  </si>
  <si>
    <t>МУПТВ-13,5-ГЗ-ВД-01-01 (tºC = -10)</t>
  </si>
  <si>
    <t>МУПТВ-13,5-ГЗ-ВД-01-01 (tºC = -50)</t>
  </si>
  <si>
    <t>МУПТВ-13,5-ГЗ-ВД-01-02 (tºC = -10)</t>
  </si>
  <si>
    <t>МУПТВ-13,5-ГЗ-ВД-01-02 (tºC = -30)</t>
  </si>
  <si>
    <t>МУПТВ-13,5-ГЗ-ВД-01-02 (tºC = -50)</t>
  </si>
  <si>
    <t>A/B</t>
  </si>
  <si>
    <t>7 м</t>
  </si>
  <si>
    <t>8 м</t>
  </si>
  <si>
    <t>9 м</t>
  </si>
  <si>
    <t>Параметры помещения</t>
  </si>
  <si>
    <t>Размер стороны квадрата защищаемой зоны, м</t>
  </si>
  <si>
    <t>Класс А</t>
  </si>
  <si>
    <t>Класс В</t>
  </si>
  <si>
    <t>Длина, м</t>
  </si>
  <si>
    <t>Ширина, м</t>
  </si>
  <si>
    <t>Высота, м</t>
  </si>
  <si>
    <t>Огнетушащая способность выбранного модуля (вставьте значение из таблицы), м2</t>
  </si>
  <si>
    <t>Выбранный размер стороны квадрата защищаемой зоны (вставьте значение из таблицы), м</t>
  </si>
  <si>
    <t>Расчет количества МУПТВ по прямоугольнику</t>
  </si>
  <si>
    <t>Диаметр круга защищаемой зоны, м</t>
  </si>
  <si>
    <r>
      <t xml:space="preserve">Минимальное количество МУПТВ в рядах вдоль помещения (по длине), </t>
    </r>
    <r>
      <rPr>
        <b/>
        <sz val="11"/>
        <color indexed="8"/>
        <rFont val="Calibri"/>
        <family val="2"/>
      </rPr>
      <t>L1</t>
    </r>
    <r>
      <rPr>
        <sz val="11"/>
        <color theme="1"/>
        <rFont val="Calibri"/>
        <family val="2"/>
      </rPr>
      <t>, шт</t>
    </r>
  </si>
  <si>
    <t>Диаметр круга защищаемой зоны(вставьте значение из таблицы), м</t>
  </si>
  <si>
    <t>Выбор соотношения сторон прямоугольника:</t>
  </si>
  <si>
    <t>Соотношение выбранных сторон, L1/L2≥0,6</t>
  </si>
  <si>
    <t>Расчет количества МУПТВ по квадрату</t>
  </si>
  <si>
    <t>Длина (длинная сторона), L1, м (не больше диаметра круга, см. значение выше)</t>
  </si>
  <si>
    <t>Ширина (расчет по заданной длине), L2, м</t>
  </si>
  <si>
    <r>
      <t xml:space="preserve">Минимальное количество МУПТВ в рядах поперек помещения (по ширине), </t>
    </r>
    <r>
      <rPr>
        <b/>
        <sz val="11"/>
        <color indexed="8"/>
        <rFont val="Calibri"/>
        <family val="2"/>
      </rPr>
      <t>L2</t>
    </r>
    <r>
      <rPr>
        <sz val="11"/>
        <color theme="1"/>
        <rFont val="Calibri"/>
        <family val="2"/>
      </rPr>
      <t>, шт</t>
    </r>
  </si>
  <si>
    <t>Общее количество МУПТВ</t>
  </si>
  <si>
    <t>Расчет расстояний между МУПТВ в рядах :</t>
  </si>
  <si>
    <t>Расстояние между МУПТВ по длине помещения, м</t>
  </si>
  <si>
    <t>Расстояние между МУПТВ по ширине помещения, м</t>
  </si>
  <si>
    <t>Уточненное количество МУПТВ по длине NАут, шт</t>
  </si>
  <si>
    <t>Уточненное количество МУПТВ по ширине NВут, шт</t>
  </si>
  <si>
    <t>Проверка: общее количество МУПТВ утвержденное</t>
  </si>
  <si>
    <t>Угол распыла,
ɑ, град</t>
  </si>
  <si>
    <t>МУПТВ-18,5-ГЗ-ВД(tºC = +5_п)</t>
  </si>
  <si>
    <t xml:space="preserve">МУПТВ-18,5-ГЗ-ВД(tºC = -10_п) </t>
  </si>
  <si>
    <t xml:space="preserve">МУПТВ-18,5-ГЗ-ВД(tºC = -30_п) </t>
  </si>
  <si>
    <t xml:space="preserve">МУПТВ-18,5-ГЗ-ВД(tºC = -50_п) </t>
  </si>
  <si>
    <t>Минимальное количество МУПТВ, необходимых для поверхностного пожаротушения</t>
  </si>
  <si>
    <t>Примечание 1: Расчет количества МУПТВ проводится по квадрату или прямоугольнику, вписанному в окружность защищаемой зоны конфигурации распыла. В таблице выше приведены значения огнетушащей способности МУПТВ в виде площади вписанных квадратов, то есть данное требование выполняется.</t>
  </si>
  <si>
    <t>Примечание 2: В зависимости от геометрических размеров основания помещения установку МУПТВ рекомендуется выполнять в квадратном или прямоугольном порядке. Следует отметить, что при квадратном расположении модулей достигается максимальная зона взаимного орошения.</t>
  </si>
  <si>
    <t>Примечание 3: Необходимо учесть, что общее количество МУПТВ, равное произведению (NАут х NВут) должно быть больше их минимального количества.</t>
  </si>
  <si>
    <t>Примечание 4: Уточненные количества МУПТВ по длине Nаут и ширине Nвут принимаются из расчетов количества МУПТВ по квадрату или по прямоугольнику (минимальное количество МУПТВ в рядах). Как правило, выбирается вариант с наименьшим количеством МУПТВ, которое, однако, должно быть не меньше минимального количества.</t>
  </si>
  <si>
    <t>Примечание 5: Расстояния между МУПТВ, расположенными у стен, и непосредственно стеной должно быть равно половине расстояния между модулями, установленными в ряду.</t>
  </si>
  <si>
    <t>Примечание 6: После разработки схемы размещения МУПТВ необходимо определить затененные от прямого попадания тонкораспыленного потока ОТВ зоны и для их исключения установить дополнительные МУПТВ.</t>
  </si>
  <si>
    <t>Высота расрытия струи
hп, м</t>
  </si>
  <si>
    <r>
      <t xml:space="preserve">Если в помещении установлено оборудование, высота которого превышает высоту, при которой происходит раскрытие струи МУПТВ (см колонку </t>
    </r>
    <r>
      <rPr>
        <b/>
        <sz val="11"/>
        <color indexed="8"/>
        <rFont val="Calibri"/>
        <family val="2"/>
      </rPr>
      <t>"Высота расрытия струи hп, м"</t>
    </r>
    <r>
      <rPr>
        <sz val="11"/>
        <color theme="1"/>
        <rFont val="Calibri"/>
        <family val="2"/>
      </rPr>
      <t>, при которой возможно поверхностное пожаротушение всего помещения или требуемой защищаемой зоны по показателям огнетушащей способности), необходимо уменьшение величины защищаемого квадрата до размера, обеспечивающего эффективное поверхностное орошение защищаемой зоны с учетом перекрытия участков орошения соседними модулями по всей высоте размещенного оборудования. Для этого проводятся расчеты  ниже:</t>
    </r>
  </si>
  <si>
    <t>Расчет количества МУПТВ-13,5 в случае наличия оборудования, превышающего по высоте границу, до которой возможно поверхностное пожаротушение по показателям огнетушащей способности</t>
  </si>
  <si>
    <t>Радиус поверхностного орошения на высоте (+∆h), м</t>
  </si>
  <si>
    <t>Усл. обозн.</t>
  </si>
  <si>
    <t>ɑ</t>
  </si>
  <si>
    <t>Угол распыла, ɑ, град (выберите значение из таблицы)</t>
  </si>
  <si>
    <t>Высота расрытия струи, м (выберите значение из таблицы)</t>
  </si>
  <si>
    <t>hп</t>
  </si>
  <si>
    <t>Высота корпуса МУПТВ (с форсункой), м</t>
  </si>
  <si>
    <t>hМУПТВ</t>
  </si>
  <si>
    <t>Знач.</t>
  </si>
  <si>
    <t>Высота оборудования</t>
  </si>
  <si>
    <t>hоб</t>
  </si>
  <si>
    <t>Размер превышения высоты оборудования, м</t>
  </si>
  <si>
    <t>∆h</t>
  </si>
  <si>
    <t>Rh</t>
  </si>
  <si>
    <t>Lh</t>
  </si>
  <si>
    <t>Размер стороны защищ. квадрата на высоте (+∆h), м</t>
  </si>
  <si>
    <t>Lh1</t>
  </si>
  <si>
    <t>Lh2</t>
  </si>
  <si>
    <t>Размер короткой стороны прямоугольника, м</t>
  </si>
  <si>
    <t>Подтверждение неравенства</t>
  </si>
  <si>
    <t>(Lh2/Lh1) ≥ 0,6</t>
  </si>
  <si>
    <t>Минимальное количество МУПТВ в рядах вдоль помещения (по длине), L1, шт</t>
  </si>
  <si>
    <t>Минимальное количество МУПТВ в рядах поперек помещения (по ширине), L2, шт</t>
  </si>
  <si>
    <t>NА</t>
  </si>
  <si>
    <t xml:space="preserve"> NВ</t>
  </si>
  <si>
    <t>Площадь постоянно открытых проемов, расположенных в верхней половине защищаемого помещения, м2</t>
  </si>
  <si>
    <t>Размер длинной стороны прямоугольника, м</t>
  </si>
  <si>
    <r>
      <rPr>
        <b/>
        <sz val="11"/>
        <color indexed="8"/>
        <rFont val="Calibri"/>
        <family val="2"/>
      </rPr>
      <t>И.3 Методика расчета количества модулей для модульных установок порошкового пожаротушения
И.3.1 Тушение защищаемого объема
И.3.1.1 Тушение всего защищаемого объема</t>
    </r>
    <r>
      <rPr>
        <sz val="11"/>
        <color theme="1"/>
        <rFont val="Calibri"/>
        <family val="2"/>
      </rPr>
      <t xml:space="preserve">
Количество модулей для защиты объема помещения определяется по формуле:</t>
    </r>
    <r>
      <rPr>
        <b/>
        <sz val="11"/>
        <color indexed="8"/>
        <rFont val="Calibri"/>
        <family val="2"/>
      </rPr>
      <t xml:space="preserve"> N=(Vп/Vн)*k1*k2*k3*k4   </t>
    </r>
    <r>
      <rPr>
        <sz val="11"/>
        <color theme="1"/>
        <rFont val="Calibri"/>
        <family val="2"/>
      </rPr>
      <t xml:space="preserve">       (И.1)                                                                                                                                                                                                                                                                    где N — количество модулей, необходимое для защиты помещения, шт.;
Vп — объем защищаемого помещения, м3;
Vн — объем, защищаемый одним модулем выбранного типа, определяется по технической документации (далее по тексту приложения — документация) на модуль, м3 (с учетом геометрии распыла — формы и размеров защищаемого объема, заявленного производителем);
k1 = 1...1,2 — коэффициент неравномерности распыления порошка. При размещении насадков на границе максимально допустимой (по документации на модуль) высоты k1 = 1,2 или определяется по документации на модуль;
k2 — коэффициент запаса, учитывающий затененность возможного очага загорания, зависящий от отношения площади, затененной оборудованием S3, к защищаемой площади Sу, и определяется как:
</t>
    </r>
    <r>
      <rPr>
        <b/>
        <sz val="11"/>
        <color indexed="8"/>
        <rFont val="Calibri"/>
        <family val="2"/>
      </rPr>
      <t xml:space="preserve">k2=1+1,33*(Sз/Sy) </t>
    </r>
    <r>
      <rPr>
        <sz val="11"/>
        <color theme="1"/>
        <rFont val="Calibri"/>
        <family val="2"/>
      </rPr>
      <t xml:space="preserve">          (И.2) при </t>
    </r>
    <r>
      <rPr>
        <b/>
        <sz val="11"/>
        <color indexed="8"/>
        <rFont val="Calibri"/>
        <family val="2"/>
      </rPr>
      <t xml:space="preserve">Sз/Sy&lt;=0,15   </t>
    </r>
    <r>
      <rPr>
        <sz val="11"/>
        <color theme="1"/>
        <rFont val="Calibri"/>
        <family val="2"/>
      </rPr>
      <t xml:space="preserve">        (И.3)                                                                                                                                                                                                                                                                                                                                                       здесь S3 — площадь затенения — определяется как площадь части защищаемого участка, где возможно образование очага возгорания, к которому движение порошка от насадка по прямой
линии преграждается непроницаемыми для порошка элементами конструкции.                                                                                                                                                                                                                                              При </t>
    </r>
    <r>
      <rPr>
        <b/>
        <sz val="11"/>
        <color indexed="8"/>
        <rFont val="Calibri"/>
        <family val="2"/>
      </rPr>
      <t xml:space="preserve">Sз/Sy&gt;0,15  </t>
    </r>
    <r>
      <rPr>
        <sz val="11"/>
        <color theme="1"/>
        <rFont val="Calibri"/>
        <family val="2"/>
      </rPr>
      <t xml:space="preserve">        (И.4)            рекомендуется установка дополнительных модулей непосредственно в затененной зоне или в положении, устраняющем затенение; при выполнении этого условия k2 принимается равным 1;
k3 — коэффициент, учитывающий изменение огнетушащей эффективности используемого порошка по отношению к горючему веществу в защищаемой зоне по сравнении с бензином АИ-92 (второго класса). Определяется по таблице И.1. При отсутствии данных определяется экспериментально по методикам, утвержденным в установленном порядке;
k4 — коэффициент, учитывающий степень негерметичности помещения.
</t>
    </r>
    <r>
      <rPr>
        <b/>
        <sz val="11"/>
        <color indexed="8"/>
        <rFont val="Calibri"/>
        <family val="2"/>
      </rPr>
      <t>k4 = 1 + 10f</t>
    </r>
    <r>
      <rPr>
        <sz val="11"/>
        <color theme="1"/>
        <rFont val="Calibri"/>
        <family val="2"/>
      </rPr>
      <t xml:space="preserve">, где f = Fнег /Fпом — отношение суммарной площади постоянно открытых проемов (проемов, щелей) Fнег к общей поверхности помещения Fпом.
Для установок импульсного пожаротушения коэффициент k4 может приниматься в соответствии с документацией на модули.
</t>
    </r>
    <r>
      <rPr>
        <b/>
        <sz val="11"/>
        <color indexed="8"/>
        <rFont val="Calibri"/>
        <family val="2"/>
      </rPr>
      <t>И.3.1.2 Локальное пожаротушение по объему</t>
    </r>
    <r>
      <rPr>
        <sz val="11"/>
        <color theme="1"/>
        <rFont val="Calibri"/>
        <family val="2"/>
      </rPr>
      <t xml:space="preserve">
Расчет ведется аналогично, как и при тушении по всему объему с учетом 9.2.5 — 9.2.7 СП. Локальный объем Vн, защищаемый одним модулем, определяется по документации на модули (с учетом геометрии распыла — формы и размеров локального защищаемого объема, заявленного производителем), а защищаемый объем Vз определяется как объем объекта, увеличенный на 15 %.
При локальном тушении по объему принимается k4 = 1,3, допускается принимать другие значения k4, полученные по результатам огневых испытаний в типовых условиях защищаемых объектов и
приведенные в документации на модуль.
И.3.2 Пожаротушение по площади
И.3.2.1 Тушение по всей площади
Количество модулей, необходимое для пожаротушения по площади защищаемого помещения, определяется по формуле:    N=(Sy/Sн)*k1*k2/*k3*k4          (И.5)                                                                                        где N — количество модулей, шт.;
S
у — площадь защищаемого помещения, ограниченная ограждающими конструкциями, стенами,
м2;
S
н — площадь, защищаемая одним модулем, определяется по документации на модуль, м2 (с учетом геометрии распыла — размеров защищаемой площади, заявленной производителем).
Значения коэффициентов определяются в соответствии с И.3.1 настоящего приложения, значение
коэффициента k4 принимается равным 1,2; допускается принимать другие значения k4, полученные
по результатам огневых испытаний в типовых условиях защищаемых объектов и приведенные в документации на модуль.
И.3.2.2 Локальное пожаротушение по площади
Расчет ведется аналогично, как и при пожаротушении по площади с учетом требований 9.2.6,
9.2.7. При этом принимается: Sн — локальная площадь, защищаемая одним модулем, определяется
по документации на модуль (с учетом геометрии распыла — формы и размеров локальной защищаемой площади, заявленной производителем), а защищаемая площадь S
у определяется как площадь
объекта, увеличенная на 10 %.
При локальном тушении по площади принимается k4 = 1,3; допускается принимать другие значения k
4, полученные по результатам огневых испытаний в типовых условиях защищаемых объектов
и приведенные в документации на модуль.
В качестве S
н может приниматься площадь максимального ранга очага класса В, тушение которого
обеспечивается данным модулем (определяется по документации на модуль, м2).           </t>
    </r>
  </si>
  <si>
    <r>
      <rPr>
        <b/>
        <sz val="11"/>
        <color indexed="8"/>
        <rFont val="Calibri"/>
        <family val="2"/>
      </rPr>
      <t>И.3.2 Пожаротушение по площади
И.3.2.1 Тушение по всей площади</t>
    </r>
    <r>
      <rPr>
        <sz val="11"/>
        <color theme="1"/>
        <rFont val="Calibri"/>
        <family val="2"/>
      </rPr>
      <t xml:space="preserve">
Количество модулей, необходимое для пожаротушения по площади защищаемого помещения, определяется по формуле </t>
    </r>
    <r>
      <rPr>
        <b/>
        <sz val="11"/>
        <color indexed="8"/>
        <rFont val="Calibri"/>
        <family val="2"/>
      </rPr>
      <t xml:space="preserve">N=(Sy/Sн)*k1*k2*k3*k4    </t>
    </r>
    <r>
      <rPr>
        <sz val="11"/>
        <color theme="1"/>
        <rFont val="Calibri"/>
        <family val="2"/>
      </rPr>
      <t xml:space="preserve">      (И.5)                                                                                                                                                                                                                                                                                                                                                                                где N — количество модулей, шт.;
Sу — площадь защищаемого помещения, ограниченная ограждающими конструкциями, стенами, м2;
Sн — площадь, защищаемая одним модулем, определяется по документации на модуль, м2 (с учетом геометрии распыла — размеров защищаемой площади, заявленной производителем).
Значения коэффициентов определяются в соответствии с И.3.1 настоящего приложения, значение коэффициента k4 принимается равным 1,2; допускается принимать другие значения k4, полученные
по результатам огневых испытаний в типовых условиях защищаемых объектов и приведенные в документации на модуль.
</t>
    </r>
    <r>
      <rPr>
        <b/>
        <sz val="11"/>
        <color indexed="8"/>
        <rFont val="Calibri"/>
        <family val="2"/>
      </rPr>
      <t>И.3.2.2 Локальное пожаротушение по площади</t>
    </r>
    <r>
      <rPr>
        <sz val="11"/>
        <color theme="1"/>
        <rFont val="Calibri"/>
        <family val="2"/>
      </rPr>
      <t xml:space="preserve">
Расчет ведется аналогично, как и при пожаротушении по площади с учетом требований 9.2.6, 9.2.7. При этом принимается: Sн — локальная площадь, защищаемая одним модулем, определяется
по документации на модуль (с учетом геометрии распыла — формы и размеров локальной защищаемой площади, заявленной производителем), а защищаемая площадь Sу определяется как площадь
объекта, увеличенная на 10 %.
При локальном тушении по площади принимается k4 = 1,3; допускается принимать другие значения k4, полученные по результатам огневых испытаний в типовых условиях защищаемых объектов
и приведенные в документации на модуль.
В качестве Sн может приниматься площадь максимального ранга очага класса В, тушение которого обеспечивается данным модулем (определяется по документации на модуль, м2).                                                                 И.3.2.3 Тушение защищаемой площади при проливе горючих жидкостей.
Расчет количества модулей ведется по пункту И.3.2.1, при этом в качестве Sн должна приниматься площадь максимального ранга очага класса В, тушение которого обеспечивается данным модулем
(определяется по документации на модуль), а Sу — площадь возможного пролива.
П р и м е ч а н и е — В случае получения при расчете количества модулей дробных чисел за окончательное число принимается следующее по порядку большее целое число.
При защите по площади с учетом конструктивных и технологических особенностей защищаемого объекта (с обоснованием в проекте) допускается запуск модулей по алгоритмам, обеспечивающим
позонную защиту. В этом случае за защищаемую зону принимается часть площади, выделенной проектными (проезды и т. п.) или конструктивными (негорючие стены, перегородки и т. п.) решениями.
Работа установки при этом должна обеспечивать нераспространение пожара за пределы защищаемой зоны, рассчитываемой с учетом инерционности установки и скоростей распространения пожара (для конкретного вида горючих материалов).
В таблице И.1 указаны коэффициенты сравнительной эффективности огнетушащих порошков k3 при тушении различных веществ. В скобках указаны значения коэффициента k3 для установок только
с ручным пуском и установок с импульсными модулями.
Т а б л и ц а И.1</t>
    </r>
  </si>
  <si>
    <r>
      <rPr>
        <b/>
        <sz val="11"/>
        <color indexed="8"/>
        <rFont val="Calibri"/>
        <family val="2"/>
      </rPr>
      <t>Методика расчета автоматических установок аэрозольного пожаротушения</t>
    </r>
    <r>
      <rPr>
        <sz val="11"/>
        <color theme="1"/>
        <rFont val="Calibri"/>
        <family val="2"/>
      </rPr>
      <t xml:space="preserve">
К.1 Расчет массы заряда
К.1.1 Суммарная масса заряда аэрозолеобразующего состава МАОС, кг, необходимая для ликвидации (тушения) пожара объемным способом в помещении заданного объема и негерметичности, определяется по формуле
</t>
    </r>
    <r>
      <rPr>
        <b/>
        <sz val="11"/>
        <color indexed="8"/>
        <rFont val="Calibri"/>
        <family val="2"/>
      </rPr>
      <t xml:space="preserve">МАОС = K1*K2*K3*K4*qн*V     </t>
    </r>
    <r>
      <rPr>
        <sz val="11"/>
        <color theme="1"/>
        <rFont val="Calibri"/>
        <family val="2"/>
      </rPr>
      <t xml:space="preserve">      (К.1)
где V — объем защищаемого помещения, м3;
qн — нормативная огнетушащая способность для того материала или вещества, находящегося в защищаемом помещении, для которого значение qн является наибольшим (величина qн должна быть указана в технической документации на генератор), кг/м3;
K1 — коэффициент, учитывающий неравномерность распределения аэрозоля по высоте помещения;
K2— коэффициент, учитывающий влияние негерметичности защищаемого помещения;
K3— коэффициент, учитывающий особенности тушения кабелей в аварийном режиме эксплуатации;
K4— коэффициент, учитывающий особенности тушения кабелей при различной их ориентации в пространстве.
К.1.2 Коэффициенты уравнения (К.1) определяются следующим образом.
К.1.2.1 Коэффициент K1 принимается равным:
K1= 1,0 при высоте помещения не более 3,0 м;
K1= 1,15 при высоте помещения от 3,0 до 5,0 м;
K1= 1,25 при высоте помещения от 5,0 до 8,0 м;
K1= 1,4 при высоте помещения от 8,0 до 10 м.
К.1.2.2 Коэффициент K2 определяется по формуле
</t>
    </r>
    <r>
      <rPr>
        <b/>
        <sz val="11"/>
        <color indexed="8"/>
        <rFont val="Calibri"/>
        <family val="2"/>
      </rPr>
      <t xml:space="preserve">K2 = 1 + U*τл  </t>
    </r>
    <r>
      <rPr>
        <sz val="11"/>
        <color theme="1"/>
        <rFont val="Calibri"/>
        <family val="2"/>
      </rPr>
      <t xml:space="preserve">          (К.2)
где U* — определенное по таблице К.1 значение относительной интенсивности подачи аэрозоля при данных значениях параметра негерметичности δ и параметра распределения негерметичности по высоте защищаемого помещения ψ, с–1;
τл — размерный коэффициент, с.
Значение τл принимается равным 6 с; δ, м–1, — параметр негерметичности защищаемого помещения, определяемый как отношение суммарной площади постоянно открытых проемов ΣF к объему
защищаемого помещения V:</t>
    </r>
  </si>
  <si>
    <r>
      <rPr>
        <b/>
        <sz val="11"/>
        <color indexed="8"/>
        <rFont val="Calibri"/>
        <family val="2"/>
      </rPr>
      <t>δ=</t>
    </r>
    <r>
      <rPr>
        <b/>
        <sz val="11"/>
        <color indexed="8"/>
        <rFont val="Calibri"/>
        <family val="2"/>
      </rPr>
      <t xml:space="preserve">ΣF/V  </t>
    </r>
    <r>
      <rPr>
        <sz val="11"/>
        <color indexed="8"/>
        <rFont val="Calibri"/>
        <family val="2"/>
      </rPr>
      <t xml:space="preserve">           (К.3)                                                                                                                                                                                                                                                                                                                                                                                                                    </t>
    </r>
    <r>
      <rPr>
        <sz val="11"/>
        <color theme="1"/>
        <rFont val="Calibri"/>
        <family val="2"/>
      </rPr>
      <t xml:space="preserve">ψ, %, — параметр распределения негерметичности по высоте защищаемого помещения, определяемый как отношение площади постоянно открытых проемов, расположенных в верхней половине
защищаемого помещения Fв, к суммарной площади постоянно открытых проемов помещения:
</t>
    </r>
    <r>
      <rPr>
        <b/>
        <sz val="11"/>
        <color indexed="8"/>
        <rFont val="Calibri"/>
        <family val="2"/>
      </rPr>
      <t xml:space="preserve">ψ=Fр/ΣF  </t>
    </r>
    <r>
      <rPr>
        <sz val="11"/>
        <color theme="1"/>
        <rFont val="Calibri"/>
        <family val="2"/>
      </rPr>
      <t xml:space="preserve">       (К.4)
К.1.2.3 Коэффициент K3 принимается равным:
K3= 1,5 — для кабельных сооружений;
K3= 1,0 — для других сооружений.                                                                                                                                                                                                                                                                                                                                                                                      Т а б л и ц а К.1 (см. слева)                                                                                                                                                                                                                                                                                                                                                                                                    К.1.2.4 Коэффициент K4 принимается равным:
K4= 1,15 — при расположении продольной оси кабельного сооружения под углом более 45° к горизонту (вертикальные, наклонные кабельные коллекторы, туннели, коридоры и кабельные шахты);
K4= 1,0 — в остальных случаях.
К.1.3 При определении расчетного объема защищаемого помещения V объем оборудования, размещаемого в нем, из общего объема не вычитается.
К.1.4 При наличии данных натурных испытаний в защищаемом помещении по тушению горючих материалов конкретными типами генераторов, проведенных по методике, согласованной в установленном порядке, суммарная масса зарядов аэрозолеобразующего состава (АОС) для защиты заданного объема помещения может определяться с учетом результатов указанных испытаний.
</t>
    </r>
    <r>
      <rPr>
        <b/>
        <sz val="11"/>
        <color indexed="8"/>
        <rFont val="Calibri"/>
        <family val="2"/>
      </rPr>
      <t>К.2 Определение необходимого общего количества генераторов в установке</t>
    </r>
    <r>
      <rPr>
        <sz val="11"/>
        <color theme="1"/>
        <rFont val="Calibri"/>
        <family val="2"/>
      </rPr>
      <t xml:space="preserve">
К.2.1 Общее количество генераторов N должно определяться следующим условием:
сумма масс зарядов АОС всех генераторов, входящих в установку, должна быть не меньше суммарной массы зарядов АОС, вычисленной по формуле (1):   </t>
    </r>
    <r>
      <rPr>
        <b/>
        <sz val="11"/>
        <color indexed="8"/>
        <rFont val="Calibri"/>
        <family val="2"/>
      </rPr>
      <t xml:space="preserve"> ΣmГОАi&gt;=MАОС   </t>
    </r>
    <r>
      <rPr>
        <sz val="11"/>
        <color theme="1"/>
        <rFont val="Calibri"/>
        <family val="2"/>
      </rPr>
      <t xml:space="preserve">       (K.5)                                                                                                                                где mГОАi — масса заряда АОС в одном генераторе, кг.
К.2.2 При наличии в АУАП однотипных генераторов общее количество ГОА N, шт., должно определяться по формуле
</t>
    </r>
    <r>
      <rPr>
        <b/>
        <sz val="11"/>
        <color indexed="8"/>
        <rFont val="Calibri"/>
        <family val="2"/>
      </rPr>
      <t xml:space="preserve">N&gt;=MАОС/mГОА  </t>
    </r>
    <r>
      <rPr>
        <sz val="11"/>
        <color theme="1"/>
        <rFont val="Calibri"/>
        <family val="2"/>
      </rPr>
      <t xml:space="preserve">          (К.6)
Полученное дробное значение N округляется в большую сторону до целого числа.
К.2.3 Рекомендуется общее количество генераторов N откорректировать в сторону увеличения с учетом вероятности срабатывания применяемых генераторов для обеспечения заданной заказчиком надежности установки.</t>
    </r>
  </si>
  <si>
    <t>Параметр</t>
  </si>
  <si>
    <t>Огнетушащая способность ГГГПТ-1,0, м3</t>
  </si>
  <si>
    <t>Огнетушащая способность ГГГПТ-3,0, м3</t>
  </si>
  <si>
    <t>Огнетушащая способность ГГГПТ-7,0, м3</t>
  </si>
  <si>
    <t>Vггпт1</t>
  </si>
  <si>
    <t>Vггпт3</t>
  </si>
  <si>
    <t>Vггпт7</t>
  </si>
  <si>
    <t>Vггпт0,25</t>
  </si>
  <si>
    <t>Vггпт0,5</t>
  </si>
  <si>
    <t>Огнетушащая способность ГГГПТ-0,25 м3</t>
  </si>
  <si>
    <t>Огнетушащая способность ГГГПТ-0,5 м3</t>
  </si>
  <si>
    <t>Sпр</t>
  </si>
  <si>
    <t>Суммарная площадь постоянно открытых проемов в помещении (вентиляционные отверстия, щели и т.п.), м2</t>
  </si>
  <si>
    <t>до 10</t>
  </si>
  <si>
    <t>св. 10 до 20</t>
  </si>
  <si>
    <t>св. 20 до 30</t>
  </si>
  <si>
    <t>св. 30 до 50</t>
  </si>
  <si>
    <t>св. 50 до 75</t>
  </si>
  <si>
    <t>св. 75 до 100</t>
  </si>
  <si>
    <t>св. 100 до 150</t>
  </si>
  <si>
    <t>св. 150 до 200</t>
  </si>
  <si>
    <t>св. 200 до 250</t>
  </si>
  <si>
    <t>св. 250 до 300</t>
  </si>
  <si>
    <t>св. 300 до 400</t>
  </si>
  <si>
    <t>Параметр негерметичности, м-1, не более</t>
  </si>
  <si>
    <t>Параметр негерметичности помещения</t>
  </si>
  <si>
    <t>Параметр негерметичности для данного помещения с учетом открытых проемов, м-1</t>
  </si>
  <si>
    <t>Kнег</t>
  </si>
  <si>
    <t>Расчет количества ГГПТ</t>
  </si>
  <si>
    <t>ГГПТ-7,0, шт</t>
  </si>
  <si>
    <t>ГГПТ-1,0, шт</t>
  </si>
  <si>
    <t>ГГПТ-3,0, шт</t>
  </si>
  <si>
    <t>ГГПТ-0, 25 шт</t>
  </si>
  <si>
    <t>ГГПТ-0,5, шт</t>
  </si>
  <si>
    <t>Модель ГГПТ</t>
  </si>
  <si>
    <t>Целое число?</t>
  </si>
  <si>
    <t>Округление до меньшего</t>
  </si>
  <si>
    <t>Незащищенный объем</t>
  </si>
  <si>
    <t>Итоговый вывод по количеству ГГПТ</t>
  </si>
  <si>
    <t xml:space="preserve">В помещениях стеллажного хранения или с большой плотностью оборудова-ния рекомендуется размещать ГГПТ таким образом, чтобы максимально облегчить доступ ГОТВ в зоны возможных очагов загорания, экранируемых размещенным оборудованием.
4 Должен быть предусмотрен одновременный запуск всех ГГПТ. В случае невозможности одновременного запуска из-за превышения суммарного тока запуска выходных параметров пускового тока приборов управления пожарной автоматики рекомендуется использовать расширители направлений для последовательного запуска групп ГГПТ.
5 При проектировании установки пожаротушения для защиты помещения объемом до 400 м3 включительно необходимо учесть параметр негерметичности помещения, который должен соответствовать требованиям таблицы (см. Таблицу "Параметр негерметичности помещения").                                                                                                                                                                                                                                                                                                                                                               6 ГГПТ в защищаемом помещении объединяются в автоматическую или автономную установку газового пожаротушения, обеспечивающую одновременный или последовательный согласно требованиям п. 5 автоматический или дистанционный пуск всех генераторов при превышении контролируемых параметров пожара установленным пороговым значениям в защищаемой зоне.
7 На защищаемом объекте должен быть предусмотрен 100%-й запас картриджей для их замены в ГГПТ установки пожаротушения, защищающей наибольшее помещение.
8 При проектировании автоматической установки газового пожаротушения следует предусмотреть после светового и звукового оповещения о пожаре задержку выпуска ГОТВ при автоматическом или дистанционном пуске на время, необходимое для эвакуации людей, остановки вентиляционного оборудования, закрытия дверей, воздушных заслонок, противопожарных клапанов и т.д., а также отключение автоматического пуска установки при открывании дверей в защищаемом помещении с индификацией отключенного состояния.
9 Автономные установки пожаротушения с функциями только обнаружения и тушения пожара на базе ГГПТ «Тунгус» допускается применять для защиты по-мещений объемом не более 100 м3, посещение которых обслуживающим персоналом производится периодически (по мере производственной необходимости), а также для защиты электрощитов, электрошкафов, серверных и др.
</t>
  </si>
  <si>
    <t xml:space="preserve"> ОБЩИЕ ПОЛОЖЕНИЯ ПО ПРОЕКТИРОВАНИЮ УСТАНОВОК ПОЖАРОТУШЕНИЯ НА БАЗЕ ГГПТ
1 При проектировании и расчете автоматической или автономной установки пожаротушения на базе ГГПТ необходимо учесть следующие исходные данные:
- количество помещений, подлежащих одновременной защите установкой пожаротушения;
- геометрические параметры помещения (конфигурация помещения, длина, ширина и высота ограждающих конструкций, объем помещения);
- площадь постоянно открытых проемов в ограждающих конструкциях и их расположение;
- перечень и показатели пожарной опасности веществ и материалов, находящихся в помещении, и соответствующий им класс пожара по ГОСТ 27331;
- тип, величина и схема распределения пожарной нагрузки;
- наличие и характеристика систем вентиляции, кондиционирования воздуха;                                                                                                                                                                                                                                                                                                - характеристика технологического оборудования;
- наличие людей и пути их эвакуации.
2 Крепление ГГПТ может производиться на любой несущей поверхности: потолок, стена, пол или иной несущей поверхности, расположенной под любым углом относительно поверхности пола. При монтаже не рекомендуется направлять сопловой насадок ГГПТ в сторону мест разгерметизации ограждения защищаемого объема (фрамуги, жалюзи, щели и т.п.).
3 При защите помещения, превышающего по объему показатели огнетушащей способности ГГПТ, общее количество генераторов должно определяться по формуле:
N = Vп/VГГПТ,
где Vп – объем защищаемого помещения, м3;
       VГГПТ – защищаемый объем одним генератором.
 Допускается для защиты помещения применять ГГПТ нескольких обозначений с разной огнетушащей способностью. В данном случае расчет необходимого количества ГГПТ следует определять по формуле:
Vп = ∑(VГГПТi·Ni),
где VГГПТi – защищаемый объем одним ГГПТ установленной огнетушащей способности, м3;
       Ni  - количество ГГПТ заданного защищаемого объема, шт.
В случае получения при расчете количества ГГПТ дробных чисел за окончательное число принимается следующее по порядку большее целое число. Генераторы следует устанавливать таким образом, чтобы обеспечить быстрое и равномерное заполнение помещения ГОТВ.
</t>
  </si>
  <si>
    <t xml:space="preserve">Примечание: Согласно рекомендациям ВНИИПО по применению и проектированию установок газового пожаротушения на базе ГГПТ "ТУНГУС", рекомендуется использовать установки на базе ГГПТ при защите помещений объемом до 400 м3. При проектировании установки пожаротушения для защиты помещения объемом до 400 м3 включительно необходимо учесть параметр негерметичности помещения, который должен соответствовать требованиям таблицы (см. Таблицу "Параметр негерметичности помещения"). В случае превышения расчетного параметра негерметичности для данного помещения над табличным значением для данного объема, следует устранить в защизаемом помещении зоны негерметичности до уровня соответсвия расчетного параметра табличному. </t>
  </si>
  <si>
    <t>Коэффициент, учитывающий влияние негерметичности защищаемого помещения</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</si>
</sst>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s>
  <fonts count="56">
    <font>
      <sz val="11"/>
      <color theme="1"/>
      <name val="Calibri"/>
      <family val="2"/>
    </font>
    <font>
      <sz val="11"/>
      <color indexed="8"/>
      <name val="Calibri"/>
      <family val="2"/>
    </font>
    <font>
      <b/>
      <sz val="11"/>
      <color indexed="8"/>
      <name val="Calibri"/>
      <family val="2"/>
    </font>
    <font>
      <b/>
      <sz val="11"/>
      <color indexed="10"/>
      <name val="Calibri"/>
      <family val="2"/>
    </font>
    <font>
      <sz val="9"/>
      <name val="Tahoma"/>
      <family val="2"/>
    </font>
    <font>
      <b/>
      <sz val="8"/>
      <color indexed="8"/>
      <name val="Calibri"/>
      <family val="2"/>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22"/>
      <name val="Calibri"/>
      <family val="2"/>
    </font>
    <font>
      <sz val="11"/>
      <name val="Calibri"/>
      <family val="2"/>
    </font>
    <font>
      <sz val="12"/>
      <color indexed="8"/>
      <name val="Calibri"/>
      <family val="2"/>
    </font>
    <font>
      <sz val="11"/>
      <color indexed="63"/>
      <name val="Calibri"/>
      <family val="2"/>
    </font>
    <font>
      <b/>
      <i/>
      <sz val="11"/>
      <color indexed="8"/>
      <name val="Calibri"/>
      <family val="2"/>
    </font>
    <font>
      <sz val="14"/>
      <color indexed="8"/>
      <name val="TimesNewRomanPSMT"/>
      <family val="0"/>
    </font>
    <font>
      <b/>
      <sz val="11"/>
      <name val="Calibri"/>
      <family val="2"/>
    </font>
    <font>
      <i/>
      <sz val="11"/>
      <color indexed="8"/>
      <name val="Calibri"/>
      <family val="2"/>
    </font>
    <font>
      <sz val="10"/>
      <color indexed="63"/>
      <name val="ArialMT"/>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2" tint="-0.09996999800205231"/>
      <name val="Calibri"/>
      <family val="2"/>
    </font>
    <font>
      <sz val="12"/>
      <color theme="1"/>
      <name val="Calibri"/>
      <family val="2"/>
    </font>
    <font>
      <sz val="11"/>
      <color rgb="FF242021"/>
      <name val="Calibri"/>
      <family val="2"/>
    </font>
    <font>
      <b/>
      <i/>
      <sz val="11"/>
      <color theme="1"/>
      <name val="Calibri"/>
      <family val="2"/>
    </font>
    <font>
      <sz val="14"/>
      <color rgb="FF000000"/>
      <name val="TimesNewRomanPSMT"/>
      <family val="0"/>
    </font>
    <font>
      <i/>
      <sz val="11"/>
      <color theme="1"/>
      <name val="Calibri"/>
      <family val="2"/>
    </font>
    <font>
      <sz val="10"/>
      <color rgb="FF242021"/>
      <name val="ArialMT"/>
      <family val="0"/>
    </font>
    <font>
      <b/>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style="thin"/>
      <right style="thin"/>
      <top/>
      <bottom/>
    </border>
    <border>
      <left/>
      <right style="thin"/>
      <top style="thin"/>
      <bottom/>
    </border>
    <border>
      <left/>
      <right style="thin"/>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297">
    <xf numFmtId="0" fontId="0" fillId="0" borderId="0" xfId="0" applyFont="1" applyAlignment="1">
      <alignment/>
    </xf>
    <xf numFmtId="0" fontId="0" fillId="0" borderId="10" xfId="0" applyBorder="1" applyAlignment="1">
      <alignment horizontal="center"/>
    </xf>
    <xf numFmtId="0" fontId="38" fillId="0" borderId="10" xfId="0" applyFont="1" applyBorder="1" applyAlignment="1">
      <alignment/>
    </xf>
    <xf numFmtId="0" fontId="0" fillId="0" borderId="10" xfId="0" applyBorder="1" applyAlignment="1">
      <alignment/>
    </xf>
    <xf numFmtId="0" fontId="38" fillId="0" borderId="10" xfId="0" applyFont="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xf>
    <xf numFmtId="0" fontId="38" fillId="33" borderId="0" xfId="0" applyFont="1" applyFill="1" applyAlignment="1">
      <alignment/>
    </xf>
    <xf numFmtId="0" fontId="0" fillId="34" borderId="10" xfId="0" applyFill="1" applyBorder="1" applyAlignment="1">
      <alignment horizontal="center"/>
    </xf>
    <xf numFmtId="0" fontId="47" fillId="33" borderId="0" xfId="0" applyFont="1" applyFill="1" applyAlignment="1">
      <alignment/>
    </xf>
    <xf numFmtId="0" fontId="38" fillId="13" borderId="10" xfId="0" applyFont="1" applyFill="1" applyBorder="1" applyAlignment="1">
      <alignment/>
    </xf>
    <xf numFmtId="0" fontId="0" fillId="13" borderId="12" xfId="0" applyFill="1" applyBorder="1" applyAlignment="1">
      <alignment/>
    </xf>
    <xf numFmtId="0" fontId="0" fillId="13" borderId="10" xfId="0" applyFill="1" applyBorder="1" applyAlignment="1">
      <alignment/>
    </xf>
    <xf numFmtId="0" fontId="38" fillId="33" borderId="10" xfId="0" applyFont="1" applyFill="1" applyBorder="1" applyAlignment="1">
      <alignment horizontal="center"/>
    </xf>
    <xf numFmtId="0" fontId="0" fillId="9" borderId="10" xfId="0" applyFill="1" applyBorder="1" applyAlignment="1">
      <alignment horizontal="center"/>
    </xf>
    <xf numFmtId="0" fontId="0" fillId="9" borderId="10" xfId="0" applyFill="1" applyBorder="1" applyAlignment="1">
      <alignment/>
    </xf>
    <xf numFmtId="0" fontId="47" fillId="33" borderId="0" xfId="0" applyFont="1" applyFill="1" applyBorder="1" applyAlignment="1">
      <alignment/>
    </xf>
    <xf numFmtId="0" fontId="0" fillId="0" borderId="10" xfId="0" applyBorder="1" applyAlignment="1">
      <alignment horizontal="center"/>
    </xf>
    <xf numFmtId="0" fontId="0" fillId="33" borderId="0" xfId="0" applyFill="1" applyBorder="1" applyAlignment="1">
      <alignment/>
    </xf>
    <xf numFmtId="0" fontId="0" fillId="33" borderId="0" xfId="0" applyFill="1" applyBorder="1" applyAlignment="1">
      <alignment horizontal="center"/>
    </xf>
    <xf numFmtId="0" fontId="0" fillId="0" borderId="10" xfId="0" applyFill="1" applyBorder="1" applyAlignment="1">
      <alignment/>
    </xf>
    <xf numFmtId="0" fontId="38" fillId="0" borderId="10" xfId="0" applyFont="1" applyFill="1" applyBorder="1" applyAlignment="1">
      <alignment horizontal="center"/>
    </xf>
    <xf numFmtId="0" fontId="38" fillId="0" borderId="10" xfId="0" applyFont="1" applyFill="1" applyBorder="1" applyAlignment="1">
      <alignment/>
    </xf>
    <xf numFmtId="0" fontId="38" fillId="0" borderId="10" xfId="0" applyFont="1" applyFill="1" applyBorder="1" applyAlignment="1">
      <alignment/>
    </xf>
    <xf numFmtId="0" fontId="0" fillId="35" borderId="10" xfId="0" applyFill="1" applyBorder="1" applyAlignment="1">
      <alignment horizontal="center"/>
    </xf>
    <xf numFmtId="0" fontId="0" fillId="0" borderId="13" xfId="0" applyFill="1" applyBorder="1" applyAlignment="1">
      <alignment horizontal="center"/>
    </xf>
    <xf numFmtId="0" fontId="38" fillId="0" borderId="11" xfId="0" applyFont="1" applyFill="1" applyBorder="1" applyAlignment="1">
      <alignment horizontal="center"/>
    </xf>
    <xf numFmtId="0" fontId="0" fillId="0" borderId="12" xfId="0" applyFill="1" applyBorder="1" applyAlignment="1">
      <alignment horizontal="center"/>
    </xf>
    <xf numFmtId="0" fontId="23" fillId="9" borderId="10" xfId="0" applyFont="1" applyFill="1" applyBorder="1" applyAlignment="1">
      <alignment horizontal="center"/>
    </xf>
    <xf numFmtId="0" fontId="0" fillId="33" borderId="0" xfId="0" applyFill="1" applyAlignment="1">
      <alignment horizontal="left" vertical="center" wrapText="1"/>
    </xf>
    <xf numFmtId="0" fontId="38" fillId="0" borderId="10" xfId="0" applyFont="1" applyFill="1" applyBorder="1" applyAlignment="1">
      <alignment horizontal="center"/>
    </xf>
    <xf numFmtId="0" fontId="0" fillId="33" borderId="0" xfId="0" applyFill="1" applyAlignment="1">
      <alignment/>
    </xf>
    <xf numFmtId="0" fontId="0" fillId="33" borderId="0" xfId="0" applyFill="1" applyBorder="1" applyAlignment="1">
      <alignment horizontal="left" vertical="center" wrapText="1"/>
    </xf>
    <xf numFmtId="0" fontId="0" fillId="33" borderId="0" xfId="0" applyFill="1" applyAlignment="1">
      <alignment vertical="top" wrapText="1"/>
    </xf>
    <xf numFmtId="0" fontId="0" fillId="13" borderId="10" xfId="0" applyFont="1" applyFill="1" applyBorder="1" applyAlignment="1">
      <alignment horizontal="center"/>
    </xf>
    <xf numFmtId="0" fontId="0" fillId="0" borderId="11" xfId="0" applyFill="1" applyBorder="1" applyAlignment="1">
      <alignment horizontal="center"/>
    </xf>
    <xf numFmtId="0" fontId="0" fillId="0" borderId="11" xfId="0" applyBorder="1" applyAlignment="1">
      <alignment/>
    </xf>
    <xf numFmtId="0" fontId="0" fillId="0" borderId="0" xfId="0" applyAlignment="1">
      <alignment wrapText="1"/>
    </xf>
    <xf numFmtId="0" fontId="38" fillId="0" borderId="10" xfId="0" applyFont="1" applyBorder="1" applyAlignment="1">
      <alignment horizontal="center" wrapText="1"/>
    </xf>
    <xf numFmtId="0" fontId="38" fillId="33" borderId="10" xfId="0" applyFont="1" applyFill="1" applyBorder="1" applyAlignment="1">
      <alignment horizontal="center" wrapText="1"/>
    </xf>
    <xf numFmtId="0" fontId="0" fillId="0" borderId="0" xfId="0" applyAlignment="1">
      <alignment horizontal="left" wrapText="1"/>
    </xf>
    <xf numFmtId="0" fontId="38" fillId="0" borderId="10" xfId="0" applyFont="1" applyBorder="1" applyAlignment="1">
      <alignment vertical="center" wrapText="1"/>
    </xf>
    <xf numFmtId="0" fontId="38" fillId="0" borderId="10" xfId="0" applyFont="1" applyBorder="1" applyAlignment="1">
      <alignment horizontal="center" vertical="center" wrapText="1"/>
    </xf>
    <xf numFmtId="0" fontId="0" fillId="0" borderId="10" xfId="0" applyBorder="1" applyAlignment="1">
      <alignment horizontal="center" vertical="center" wrapText="1"/>
    </xf>
    <xf numFmtId="0" fontId="38" fillId="13" borderId="10"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38" fillId="0" borderId="10" xfId="0" applyFont="1" applyBorder="1" applyAlignment="1">
      <alignment/>
    </xf>
    <xf numFmtId="0" fontId="0" fillId="33" borderId="0" xfId="0" applyFill="1" applyAlignment="1">
      <alignment wrapText="1"/>
    </xf>
    <xf numFmtId="0" fontId="38" fillId="13" borderId="14" xfId="0" applyFont="1" applyFill="1" applyBorder="1" applyAlignment="1">
      <alignment horizontal="center" vertical="center" wrapText="1"/>
    </xf>
    <xf numFmtId="0" fontId="48" fillId="0" borderId="10" xfId="0" applyFont="1" applyBorder="1" applyAlignment="1">
      <alignment horizontal="center" vertical="center" wrapText="1"/>
    </xf>
    <xf numFmtId="0" fontId="49" fillId="0" borderId="0" xfId="0" applyFont="1" applyAlignment="1">
      <alignment horizontal="center"/>
    </xf>
    <xf numFmtId="0" fontId="0" fillId="33" borderId="0" xfId="0" applyFill="1" applyAlignment="1">
      <alignment horizontal="left" wrapText="1"/>
    </xf>
    <xf numFmtId="0" fontId="0" fillId="33" borderId="0" xfId="0" applyFill="1" applyAlignment="1">
      <alignment horizontal="center" wrapText="1"/>
    </xf>
    <xf numFmtId="0" fontId="0" fillId="33" borderId="0" xfId="0" applyFill="1" applyAlignment="1">
      <alignment horizontal="center" vertical="center" wrapText="1"/>
    </xf>
    <xf numFmtId="0" fontId="38" fillId="11" borderId="10" xfId="0" applyFont="1" applyFill="1" applyBorder="1" applyAlignment="1">
      <alignment horizontal="center" wrapText="1"/>
    </xf>
    <xf numFmtId="0" fontId="38" fillId="11" borderId="10" xfId="0" applyFont="1" applyFill="1" applyBorder="1" applyAlignment="1">
      <alignment horizontal="center" vertical="center" wrapText="1"/>
    </xf>
    <xf numFmtId="0" fontId="0" fillId="33" borderId="0" xfId="0" applyFill="1" applyBorder="1" applyAlignment="1">
      <alignment vertical="top" wrapText="1"/>
    </xf>
    <xf numFmtId="0" fontId="0" fillId="0" borderId="0" xfId="0" applyAlignment="1">
      <alignment shrinkToFit="1"/>
    </xf>
    <xf numFmtId="0" fontId="0" fillId="0" borderId="10" xfId="0" applyBorder="1" applyAlignment="1">
      <alignment wrapText="1" shrinkToFit="1"/>
    </xf>
    <xf numFmtId="0" fontId="0" fillId="0" borderId="10" xfId="0" applyBorder="1" applyAlignment="1">
      <alignment horizontal="center" wrapText="1" shrinkToFit="1"/>
    </xf>
    <xf numFmtId="0" fontId="0" fillId="0" borderId="10" xfId="0" applyBorder="1" applyAlignment="1">
      <alignment horizontal="center" vertical="center" wrapText="1" shrinkToFit="1"/>
    </xf>
    <xf numFmtId="0" fontId="38" fillId="0" borderId="10" xfId="0" applyFont="1" applyBorder="1" applyAlignment="1">
      <alignment horizontal="center" vertical="center" wrapText="1" shrinkToFit="1"/>
    </xf>
    <xf numFmtId="0" fontId="0" fillId="35" borderId="10" xfId="0" applyFill="1" applyBorder="1" applyAlignment="1">
      <alignment horizontal="center" vertical="center" wrapText="1" shrinkToFit="1"/>
    </xf>
    <xf numFmtId="0" fontId="0" fillId="0" borderId="10" xfId="0" applyBorder="1" applyAlignment="1">
      <alignment horizontal="left" vertical="center" wrapText="1" shrinkToFit="1"/>
    </xf>
    <xf numFmtId="0" fontId="0" fillId="35" borderId="10" xfId="0" applyFill="1" applyBorder="1" applyAlignment="1">
      <alignment wrapText="1" shrinkToFit="1"/>
    </xf>
    <xf numFmtId="0" fontId="0" fillId="33" borderId="0" xfId="0" applyFill="1" applyAlignment="1">
      <alignment wrapText="1" shrinkToFit="1"/>
    </xf>
    <xf numFmtId="0" fontId="0" fillId="33" borderId="0" xfId="0" applyFill="1" applyAlignment="1">
      <alignment shrinkToFit="1"/>
    </xf>
    <xf numFmtId="0" fontId="0" fillId="0" borderId="10" xfId="0" applyFill="1" applyBorder="1" applyAlignment="1">
      <alignment horizontal="center" vertical="center" wrapText="1" shrinkToFit="1"/>
    </xf>
    <xf numFmtId="0" fontId="0" fillId="0" borderId="0" xfId="0" applyFill="1" applyAlignment="1">
      <alignment shrinkToFit="1"/>
    </xf>
    <xf numFmtId="0" fontId="0" fillId="9" borderId="10" xfId="0" applyFill="1" applyBorder="1" applyAlignment="1">
      <alignment horizontal="center" vertical="center" wrapText="1" shrinkToFit="1"/>
    </xf>
    <xf numFmtId="0" fontId="0" fillId="33" borderId="0" xfId="0" applyFill="1" applyBorder="1" applyAlignment="1">
      <alignment shrinkToFit="1"/>
    </xf>
    <xf numFmtId="0" fontId="0" fillId="0" borderId="10" xfId="0" applyBorder="1" applyAlignment="1">
      <alignment horizontal="center" vertical="center" shrinkToFit="1"/>
    </xf>
    <xf numFmtId="0" fontId="0" fillId="35" borderId="10" xfId="0" applyFill="1" applyBorder="1" applyAlignment="1">
      <alignment horizontal="center" vertical="center" shrinkToFit="1"/>
    </xf>
    <xf numFmtId="2" fontId="0" fillId="0" borderId="10" xfId="0" applyNumberFormat="1" applyFill="1" applyBorder="1" applyAlignment="1">
      <alignment horizontal="center" vertical="center" shrinkToFit="1"/>
    </xf>
    <xf numFmtId="0" fontId="50" fillId="33" borderId="0" xfId="0" applyFont="1" applyFill="1" applyBorder="1" applyAlignment="1">
      <alignment wrapText="1" shrinkToFit="1"/>
    </xf>
    <xf numFmtId="0" fontId="0" fillId="33" borderId="0" xfId="0" applyFill="1" applyBorder="1" applyAlignment="1">
      <alignment wrapText="1" shrinkToFit="1"/>
    </xf>
    <xf numFmtId="0" fontId="0" fillId="33" borderId="0" xfId="0" applyFill="1" applyBorder="1" applyAlignment="1">
      <alignment horizontal="left" shrinkToFit="1"/>
    </xf>
    <xf numFmtId="0" fontId="0" fillId="33" borderId="0" xfId="0" applyFill="1" applyBorder="1" applyAlignment="1">
      <alignment vertical="center" wrapText="1" shrinkToFit="1"/>
    </xf>
    <xf numFmtId="0" fontId="0" fillId="33" borderId="0" xfId="0" applyFill="1" applyBorder="1" applyAlignment="1">
      <alignment vertical="center" shrinkToFit="1"/>
    </xf>
    <xf numFmtId="2" fontId="0" fillId="33" borderId="0" xfId="0" applyNumberFormat="1" applyFill="1" applyBorder="1" applyAlignment="1">
      <alignment vertical="center" wrapText="1" shrinkToFit="1"/>
    </xf>
    <xf numFmtId="0" fontId="0" fillId="33" borderId="0" xfId="0" applyFont="1" applyFill="1" applyBorder="1" applyAlignment="1">
      <alignment wrapText="1" shrinkToFit="1"/>
    </xf>
    <xf numFmtId="0" fontId="0" fillId="33" borderId="0" xfId="0" applyFont="1" applyFill="1" applyBorder="1" applyAlignment="1">
      <alignment vertical="center" shrinkToFit="1"/>
    </xf>
    <xf numFmtId="0" fontId="38" fillId="19" borderId="10" xfId="0" applyFont="1" applyFill="1" applyBorder="1" applyAlignment="1">
      <alignment horizontal="center" vertical="center" wrapText="1" shrinkToFit="1"/>
    </xf>
    <xf numFmtId="2" fontId="0" fillId="19" borderId="10" xfId="0" applyNumberFormat="1" applyFill="1" applyBorder="1" applyAlignment="1">
      <alignment horizontal="center" wrapText="1" shrinkToFit="1"/>
    </xf>
    <xf numFmtId="0" fontId="38" fillId="19" borderId="10" xfId="0" applyFont="1" applyFill="1" applyBorder="1" applyAlignment="1">
      <alignment horizontal="center" wrapText="1" shrinkToFit="1"/>
    </xf>
    <xf numFmtId="0" fontId="0" fillId="0" borderId="10" xfId="0" applyFill="1" applyBorder="1" applyAlignment="1">
      <alignment horizontal="center" vertical="center" shrinkToFit="1"/>
    </xf>
    <xf numFmtId="2" fontId="0" fillId="0" borderId="10" xfId="0" applyNumberFormat="1" applyFill="1" applyBorder="1" applyAlignment="1">
      <alignment horizontal="center" vertical="center" wrapText="1" shrinkToFit="1"/>
    </xf>
    <xf numFmtId="0" fontId="38" fillId="19" borderId="10" xfId="0" applyFont="1" applyFill="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38" fillId="19" borderId="10" xfId="0" applyFont="1" applyFill="1" applyBorder="1" applyAlignment="1">
      <alignment horizontal="center" vertical="center" wrapText="1" shrinkToFit="1"/>
    </xf>
    <xf numFmtId="0" fontId="0" fillId="9" borderId="10" xfId="0" applyFill="1" applyBorder="1" applyAlignment="1">
      <alignment horizontal="center" vertical="center" wrapText="1" shrinkToFit="1"/>
    </xf>
    <xf numFmtId="0" fontId="51" fillId="33" borderId="0" xfId="0" applyFont="1" applyFill="1" applyAlignment="1">
      <alignment/>
    </xf>
    <xf numFmtId="166" fontId="0" fillId="0" borderId="10" xfId="0" applyNumberFormat="1" applyFill="1" applyBorder="1" applyAlignment="1">
      <alignment horizontal="center" vertical="center" shrinkToFit="1"/>
    </xf>
    <xf numFmtId="2" fontId="38" fillId="19" borderId="10" xfId="0" applyNumberFormat="1" applyFont="1" applyFill="1" applyBorder="1" applyAlignment="1">
      <alignment horizontal="center" vertical="center" wrapText="1" shrinkToFit="1"/>
    </xf>
    <xf numFmtId="0" fontId="28" fillId="9" borderId="10" xfId="0" applyFont="1" applyFill="1" applyBorder="1" applyAlignment="1">
      <alignment horizontal="center" vertical="center" shrinkToFit="1"/>
    </xf>
    <xf numFmtId="0" fontId="38" fillId="33" borderId="15" xfId="0" applyFont="1" applyFill="1" applyBorder="1" applyAlignment="1">
      <alignment wrapText="1" shrinkToFit="1"/>
    </xf>
    <xf numFmtId="0" fontId="38" fillId="33" borderId="0" xfId="0" applyFont="1" applyFill="1" applyBorder="1" applyAlignment="1">
      <alignment wrapText="1" shrinkToFit="1"/>
    </xf>
    <xf numFmtId="166" fontId="0" fillId="33" borderId="0" xfId="0" applyNumberFormat="1" applyFill="1" applyBorder="1" applyAlignment="1">
      <alignment vertical="center" wrapText="1" shrinkToFit="1"/>
    </xf>
    <xf numFmtId="167" fontId="28" fillId="19" borderId="10" xfId="0" applyNumberFormat="1" applyFont="1" applyFill="1" applyBorder="1" applyAlignment="1">
      <alignment horizontal="center" vertical="center" wrapText="1" shrinkToFit="1"/>
    </xf>
    <xf numFmtId="0" fontId="0" fillId="33" borderId="0" xfId="0" applyFill="1" applyBorder="1" applyAlignment="1">
      <alignment horizontal="left"/>
    </xf>
    <xf numFmtId="0" fontId="0" fillId="33" borderId="0" xfId="0" applyFill="1" applyBorder="1" applyAlignment="1">
      <alignment horizontal="center"/>
    </xf>
    <xf numFmtId="0" fontId="0" fillId="0" borderId="10" xfId="0" applyBorder="1" applyAlignment="1">
      <alignment horizontal="center"/>
    </xf>
    <xf numFmtId="0" fontId="38" fillId="11" borderId="10" xfId="0" applyFont="1" applyFill="1" applyBorder="1" applyAlignment="1">
      <alignment horizontal="center"/>
    </xf>
    <xf numFmtId="0" fontId="38" fillId="11" borderId="10" xfId="0" applyFont="1" applyFill="1" applyBorder="1" applyAlignment="1">
      <alignment/>
    </xf>
    <xf numFmtId="0" fontId="0" fillId="0" borderId="10" xfId="0" applyBorder="1" applyAlignment="1">
      <alignment horizontal="center" vertical="center"/>
    </xf>
    <xf numFmtId="0" fontId="50" fillId="0" borderId="12" xfId="0" applyFont="1" applyBorder="1" applyAlignment="1">
      <alignment horizontal="center" vertical="center"/>
    </xf>
    <xf numFmtId="2" fontId="0" fillId="0" borderId="10" xfId="0" applyNumberFormat="1" applyBorder="1" applyAlignment="1">
      <alignment horizontal="center"/>
    </xf>
    <xf numFmtId="2" fontId="0" fillId="33" borderId="0" xfId="0" applyNumberFormat="1" applyFill="1" applyBorder="1" applyAlignment="1">
      <alignment/>
    </xf>
    <xf numFmtId="0" fontId="0" fillId="33" borderId="0" xfId="0" applyFill="1" applyBorder="1" applyAlignment="1">
      <alignment horizontal="center" vertical="center"/>
    </xf>
    <xf numFmtId="2" fontId="0" fillId="33" borderId="0" xfId="0" applyNumberFormat="1" applyFill="1" applyBorder="1" applyAlignment="1">
      <alignment horizontal="center"/>
    </xf>
    <xf numFmtId="0" fontId="0" fillId="9" borderId="10" xfId="0" applyFill="1" applyBorder="1" applyAlignment="1">
      <alignment/>
    </xf>
    <xf numFmtId="2" fontId="0" fillId="9" borderId="10" xfId="0" applyNumberFormat="1" applyFill="1" applyBorder="1" applyAlignment="1">
      <alignment horizontal="center"/>
    </xf>
    <xf numFmtId="0" fontId="0" fillId="35" borderId="13" xfId="0" applyFill="1" applyBorder="1" applyAlignment="1">
      <alignment horizontal="center"/>
    </xf>
    <xf numFmtId="0" fontId="0" fillId="35" borderId="16" xfId="0" applyFill="1" applyBorder="1" applyAlignment="1">
      <alignment horizontal="center"/>
    </xf>
    <xf numFmtId="0" fontId="0" fillId="35" borderId="14"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left"/>
    </xf>
    <xf numFmtId="0" fontId="0" fillId="0" borderId="16" xfId="0" applyFill="1" applyBorder="1" applyAlignment="1">
      <alignment horizontal="left"/>
    </xf>
    <xf numFmtId="0" fontId="0" fillId="0" borderId="14" xfId="0" applyFill="1" applyBorder="1" applyAlignment="1">
      <alignment horizontal="left"/>
    </xf>
    <xf numFmtId="0" fontId="0" fillId="33" borderId="0" xfId="0" applyFill="1" applyBorder="1" applyAlignment="1">
      <alignment horizontal="left"/>
    </xf>
    <xf numFmtId="0" fontId="0" fillId="33" borderId="0" xfId="0" applyFill="1" applyBorder="1" applyAlignment="1">
      <alignment horizontal="left" vertical="center" wrapText="1"/>
    </xf>
    <xf numFmtId="0" fontId="0" fillId="33" borderId="0" xfId="0" applyFill="1" applyBorder="1" applyAlignment="1">
      <alignment horizontal="center"/>
    </xf>
    <xf numFmtId="0" fontId="38" fillId="0" borderId="10" xfId="0" applyFont="1" applyFill="1" applyBorder="1" applyAlignment="1">
      <alignment horizontal="center"/>
    </xf>
    <xf numFmtId="0" fontId="38" fillId="0" borderId="13" xfId="0" applyFont="1" applyFill="1" applyBorder="1" applyAlignment="1">
      <alignment horizontal="center"/>
    </xf>
    <xf numFmtId="0" fontId="38" fillId="0" borderId="16" xfId="0" applyFont="1" applyFill="1" applyBorder="1" applyAlignment="1">
      <alignment horizontal="center"/>
    </xf>
    <xf numFmtId="0" fontId="38" fillId="0" borderId="14" xfId="0" applyFont="1" applyFill="1" applyBorder="1" applyAlignment="1">
      <alignment horizontal="center"/>
    </xf>
    <xf numFmtId="0" fontId="0" fillId="9" borderId="10" xfId="0" applyFill="1" applyBorder="1" applyAlignment="1">
      <alignment horizontal="left" vertical="center" wrapText="1"/>
    </xf>
    <xf numFmtId="0" fontId="0" fillId="9" borderId="17" xfId="0" applyFill="1" applyBorder="1" applyAlignment="1">
      <alignment horizontal="left" wrapText="1"/>
    </xf>
    <xf numFmtId="0" fontId="0" fillId="9" borderId="18" xfId="0" applyFill="1" applyBorder="1" applyAlignment="1">
      <alignment horizontal="left" wrapText="1"/>
    </xf>
    <xf numFmtId="0" fontId="0" fillId="9" borderId="19" xfId="0" applyFill="1" applyBorder="1" applyAlignment="1">
      <alignment horizontal="left" wrapText="1"/>
    </xf>
    <xf numFmtId="0" fontId="0" fillId="9" borderId="20" xfId="0" applyFill="1" applyBorder="1" applyAlignment="1">
      <alignment horizontal="left" wrapText="1"/>
    </xf>
    <xf numFmtId="0" fontId="0" fillId="35" borderId="10" xfId="0" applyFont="1" applyFill="1" applyBorder="1" applyAlignment="1">
      <alignment horizontal="left" vertical="top" wrapText="1"/>
    </xf>
    <xf numFmtId="0" fontId="0" fillId="34" borderId="10" xfId="0" applyFill="1" applyBorder="1" applyAlignment="1">
      <alignment horizontal="left"/>
    </xf>
    <xf numFmtId="0" fontId="0" fillId="35" borderId="11" xfId="0" applyFont="1" applyFill="1" applyBorder="1" applyAlignment="1">
      <alignment horizontal="left" vertical="top" wrapText="1"/>
    </xf>
    <xf numFmtId="0" fontId="0" fillId="35" borderId="21" xfId="0" applyFill="1" applyBorder="1" applyAlignment="1">
      <alignment horizontal="left" vertical="top"/>
    </xf>
    <xf numFmtId="0" fontId="0" fillId="35" borderId="12" xfId="0" applyFill="1" applyBorder="1" applyAlignment="1">
      <alignment horizontal="left" vertical="top"/>
    </xf>
    <xf numFmtId="0" fontId="0" fillId="0" borderId="13" xfId="0" applyBorder="1" applyAlignment="1">
      <alignment horizontal="left"/>
    </xf>
    <xf numFmtId="0" fontId="0" fillId="0" borderId="14" xfId="0" applyBorder="1" applyAlignment="1">
      <alignment horizontal="left"/>
    </xf>
    <xf numFmtId="0" fontId="52" fillId="35" borderId="10" xfId="0" applyFont="1" applyFill="1" applyBorder="1" applyAlignment="1">
      <alignment horizontal="left" vertical="top" wrapText="1"/>
    </xf>
    <xf numFmtId="0" fontId="38" fillId="11" borderId="13" xfId="0" applyFont="1" applyFill="1" applyBorder="1" applyAlignment="1">
      <alignment horizontal="center"/>
    </xf>
    <xf numFmtId="0" fontId="0" fillId="11" borderId="16" xfId="0" applyFill="1" applyBorder="1" applyAlignment="1">
      <alignment horizontal="center"/>
    </xf>
    <xf numFmtId="0" fontId="0" fillId="11" borderId="14" xfId="0" applyFill="1" applyBorder="1" applyAlignment="1">
      <alignment horizontal="center"/>
    </xf>
    <xf numFmtId="0" fontId="0" fillId="35" borderId="10" xfId="0" applyFill="1" applyBorder="1" applyAlignment="1">
      <alignment horizontal="left" vertical="center" wrapText="1"/>
    </xf>
    <xf numFmtId="0" fontId="0" fillId="35" borderId="10" xfId="0" applyFill="1" applyBorder="1" applyAlignment="1">
      <alignment horizontal="center"/>
    </xf>
    <xf numFmtId="0" fontId="0" fillId="0" borderId="10" xfId="0" applyBorder="1" applyAlignment="1">
      <alignment horizontal="left"/>
    </xf>
    <xf numFmtId="0" fontId="50" fillId="0" borderId="10" xfId="0" applyFont="1" applyBorder="1" applyAlignment="1">
      <alignment horizontal="left"/>
    </xf>
    <xf numFmtId="0" fontId="38" fillId="11" borderId="14" xfId="0" applyFont="1" applyFill="1" applyBorder="1" applyAlignment="1">
      <alignment horizontal="center"/>
    </xf>
    <xf numFmtId="0" fontId="38" fillId="0" borderId="10" xfId="0" applyFont="1" applyBorder="1" applyAlignment="1">
      <alignment horizontal="left"/>
    </xf>
    <xf numFmtId="0" fontId="0" fillId="35" borderId="10" xfId="0" applyFill="1" applyBorder="1" applyAlignment="1">
      <alignment horizontal="left" vertical="top" wrapText="1"/>
    </xf>
    <xf numFmtId="0" fontId="0" fillId="9" borderId="10" xfId="0" applyFill="1" applyBorder="1" applyAlignment="1">
      <alignment horizontal="left"/>
    </xf>
    <xf numFmtId="0" fontId="0" fillId="0" borderId="11" xfId="0" applyBorder="1" applyAlignment="1">
      <alignment horizontal="left"/>
    </xf>
    <xf numFmtId="0" fontId="50" fillId="0" borderId="11" xfId="0" applyFont="1" applyBorder="1" applyAlignment="1">
      <alignment horizontal="left"/>
    </xf>
    <xf numFmtId="0" fontId="38" fillId="0" borderId="10" xfId="0" applyFont="1" applyBorder="1" applyAlignment="1">
      <alignment horizontal="right"/>
    </xf>
    <xf numFmtId="0" fontId="50" fillId="0" borderId="13" xfId="0" applyFont="1" applyFill="1" applyBorder="1" applyAlignment="1">
      <alignment horizontal="left"/>
    </xf>
    <xf numFmtId="0" fontId="50" fillId="0" borderId="14" xfId="0" applyFont="1" applyFill="1" applyBorder="1" applyAlignment="1">
      <alignment horizontal="left"/>
    </xf>
    <xf numFmtId="0" fontId="0" fillId="0" borderId="10" xfId="0" applyBorder="1" applyAlignment="1">
      <alignment horizontal="center"/>
    </xf>
    <xf numFmtId="49" fontId="0" fillId="35" borderId="0" xfId="0" applyNumberFormat="1" applyFont="1" applyFill="1" applyAlignment="1">
      <alignment horizontal="left" vertical="top" wrapText="1"/>
    </xf>
    <xf numFmtId="49" fontId="0" fillId="35" borderId="0" xfId="0" applyNumberFormat="1" applyFill="1" applyAlignment="1">
      <alignment horizontal="left" vertical="top" wrapText="1"/>
    </xf>
    <xf numFmtId="0" fontId="0" fillId="0" borderId="10" xfId="0"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11" borderId="10" xfId="0" applyFont="1" applyFill="1" applyBorder="1" applyAlignment="1">
      <alignment horizontal="left" wrapText="1"/>
    </xf>
    <xf numFmtId="0" fontId="0" fillId="0" borderId="10" xfId="0" applyBorder="1" applyAlignment="1">
      <alignment horizontal="left"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0" fillId="0" borderId="13" xfId="0" applyFont="1" applyBorder="1" applyAlignment="1">
      <alignment horizontal="left"/>
    </xf>
    <xf numFmtId="0" fontId="50" fillId="0" borderId="16" xfId="0" applyFont="1" applyBorder="1" applyAlignment="1">
      <alignment horizontal="left"/>
    </xf>
    <xf numFmtId="0" fontId="50" fillId="0" borderId="14" xfId="0" applyFont="1" applyBorder="1" applyAlignment="1">
      <alignment horizontal="left"/>
    </xf>
    <xf numFmtId="0" fontId="0" fillId="0" borderId="10" xfId="0" applyFont="1" applyBorder="1" applyAlignment="1">
      <alignment horizontal="left" wrapText="1"/>
    </xf>
    <xf numFmtId="0" fontId="49" fillId="0" borderId="13" xfId="0" applyFont="1" applyBorder="1" applyAlignment="1">
      <alignment horizontal="left"/>
    </xf>
    <xf numFmtId="0" fontId="49" fillId="0" borderId="14" xfId="0" applyFont="1" applyBorder="1" applyAlignment="1">
      <alignment horizontal="left"/>
    </xf>
    <xf numFmtId="0" fontId="0" fillId="0" borderId="10" xfId="0" applyFill="1" applyBorder="1" applyAlignment="1">
      <alignment horizontal="center" vertical="center"/>
    </xf>
    <xf numFmtId="0" fontId="0" fillId="9" borderId="10" xfId="0" applyFill="1" applyBorder="1" applyAlignment="1">
      <alignment horizontal="center" vertical="center"/>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7" xfId="0" applyFont="1" applyBorder="1" applyAlignment="1">
      <alignment horizontal="left" wrapText="1"/>
    </xf>
    <xf numFmtId="0" fontId="0" fillId="0" borderId="22" xfId="0" applyFont="1" applyBorder="1" applyAlignment="1">
      <alignment horizontal="left" wrapText="1"/>
    </xf>
    <xf numFmtId="0" fontId="0" fillId="0" borderId="19" xfId="0" applyFont="1" applyBorder="1" applyAlignment="1">
      <alignment horizontal="left" wrapText="1"/>
    </xf>
    <xf numFmtId="0" fontId="0" fillId="0" borderId="23" xfId="0" applyFont="1" applyBorder="1" applyAlignment="1">
      <alignment horizontal="left"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35" borderId="0" xfId="0" applyFont="1" applyFill="1" applyAlignment="1">
      <alignment horizontal="left" vertical="center" wrapText="1"/>
    </xf>
    <xf numFmtId="0" fontId="0" fillId="35" borderId="0" xfId="0" applyFont="1" applyFill="1" applyAlignment="1">
      <alignment horizontal="left" vertical="top" wrapText="1"/>
    </xf>
    <xf numFmtId="0" fontId="0" fillId="0" borderId="10" xfId="0" applyBorder="1" applyAlignment="1">
      <alignment horizontal="left" vertical="center" wrapText="1"/>
    </xf>
    <xf numFmtId="0" fontId="53" fillId="0" borderId="13" xfId="0" applyFont="1" applyBorder="1" applyAlignment="1">
      <alignment horizontal="left"/>
    </xf>
    <xf numFmtId="0" fontId="53" fillId="0" borderId="16" xfId="0" applyFont="1" applyBorder="1" applyAlignment="1">
      <alignment horizontal="left"/>
    </xf>
    <xf numFmtId="0" fontId="53" fillId="0" borderId="14" xfId="0" applyFont="1" applyBorder="1" applyAlignment="1">
      <alignment horizontal="left"/>
    </xf>
    <xf numFmtId="0" fontId="0" fillId="9" borderId="13" xfId="0" applyFill="1" applyBorder="1" applyAlignment="1">
      <alignment horizontal="left"/>
    </xf>
    <xf numFmtId="0" fontId="0" fillId="9" borderId="16" xfId="0" applyFill="1" applyBorder="1" applyAlignment="1">
      <alignment horizontal="left"/>
    </xf>
    <xf numFmtId="0" fontId="0" fillId="9" borderId="14" xfId="0" applyFill="1" applyBorder="1" applyAlignment="1">
      <alignment horizontal="left"/>
    </xf>
    <xf numFmtId="0" fontId="0" fillId="34" borderId="13" xfId="0" applyFill="1" applyBorder="1" applyAlignment="1">
      <alignment horizontal="left"/>
    </xf>
    <xf numFmtId="0" fontId="0" fillId="34" borderId="16" xfId="0" applyFill="1" applyBorder="1" applyAlignment="1">
      <alignment horizontal="left"/>
    </xf>
    <xf numFmtId="0" fontId="0" fillId="34" borderId="14" xfId="0" applyFill="1" applyBorder="1" applyAlignment="1">
      <alignment horizontal="left"/>
    </xf>
    <xf numFmtId="0" fontId="0" fillId="0" borderId="10" xfId="0" applyBorder="1" applyAlignment="1">
      <alignment horizontal="left" vertical="center"/>
    </xf>
    <xf numFmtId="0" fontId="38" fillId="19" borderId="11" xfId="0" applyFont="1" applyFill="1" applyBorder="1" applyAlignment="1">
      <alignment horizontal="center" vertical="center" wrapText="1" shrinkToFit="1"/>
    </xf>
    <xf numFmtId="0" fontId="38" fillId="19" borderId="12" xfId="0" applyFont="1" applyFill="1" applyBorder="1" applyAlignment="1">
      <alignment horizontal="center" vertical="center" wrapText="1" shrinkToFit="1"/>
    </xf>
    <xf numFmtId="0" fontId="0" fillId="0" borderId="10" xfId="0" applyFill="1" applyBorder="1" applyAlignment="1">
      <alignment horizontal="left" shrinkToFit="1"/>
    </xf>
    <xf numFmtId="0" fontId="0" fillId="0" borderId="10" xfId="0" applyFill="1" applyBorder="1" applyAlignment="1">
      <alignment horizontal="center" shrinkToFit="1"/>
    </xf>
    <xf numFmtId="0" fontId="0" fillId="9" borderId="13" xfId="0" applyFill="1" applyBorder="1" applyAlignment="1">
      <alignment horizontal="center" vertical="center" wrapText="1" shrinkToFit="1"/>
    </xf>
    <xf numFmtId="0" fontId="0" fillId="9" borderId="14"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13" xfId="0" applyFill="1" applyBorder="1" applyAlignment="1">
      <alignment horizontal="left" wrapText="1" shrinkToFit="1"/>
    </xf>
    <xf numFmtId="0" fontId="0" fillId="0" borderId="16" xfId="0" applyFill="1" applyBorder="1" applyAlignment="1">
      <alignment horizontal="left" wrapText="1" shrinkToFit="1"/>
    </xf>
    <xf numFmtId="0" fontId="0" fillId="0" borderId="14" xfId="0" applyFill="1" applyBorder="1" applyAlignment="1">
      <alignment horizontal="left" wrapText="1" shrinkToFit="1"/>
    </xf>
    <xf numFmtId="0" fontId="0" fillId="35" borderId="10" xfId="0" applyFill="1" applyBorder="1" applyAlignment="1">
      <alignment horizontal="left" vertical="center" wrapText="1" shrinkToFit="1"/>
    </xf>
    <xf numFmtId="0" fontId="0" fillId="35" borderId="10" xfId="0" applyFill="1" applyBorder="1" applyAlignment="1">
      <alignment horizontal="left" wrapText="1" shrinkToFit="1"/>
    </xf>
    <xf numFmtId="2" fontId="0" fillId="33" borderId="0" xfId="0" applyNumberFormat="1" applyFill="1" applyBorder="1" applyAlignment="1">
      <alignment horizontal="center" shrinkToFit="1"/>
    </xf>
    <xf numFmtId="0" fontId="38" fillId="0" borderId="10" xfId="0" applyFont="1" applyFill="1" applyBorder="1" applyAlignment="1">
      <alignment horizontal="left" shrinkToFit="1"/>
    </xf>
    <xf numFmtId="2" fontId="0" fillId="19" borderId="11" xfId="0" applyNumberFormat="1" applyFill="1" applyBorder="1" applyAlignment="1">
      <alignment horizontal="center" vertical="center" wrapText="1" shrinkToFit="1"/>
    </xf>
    <xf numFmtId="2" fontId="0" fillId="19" borderId="12" xfId="0" applyNumberFormat="1" applyFill="1" applyBorder="1" applyAlignment="1">
      <alignment horizontal="center" vertical="center" wrapText="1" shrinkToFit="1"/>
    </xf>
    <xf numFmtId="0" fontId="0" fillId="0" borderId="10" xfId="0" applyBorder="1" applyAlignment="1">
      <alignment horizontal="left" vertical="center" wrapText="1" shrinkToFit="1"/>
    </xf>
    <xf numFmtId="0" fontId="50" fillId="11" borderId="13" xfId="0" applyFont="1" applyFill="1" applyBorder="1" applyAlignment="1">
      <alignment horizontal="center" shrinkToFit="1"/>
    </xf>
    <xf numFmtId="0" fontId="50" fillId="11" borderId="16" xfId="0" applyFont="1" applyFill="1" applyBorder="1" applyAlignment="1">
      <alignment horizontal="center" shrinkToFit="1"/>
    </xf>
    <xf numFmtId="0" fontId="50" fillId="11" borderId="14" xfId="0" applyFont="1" applyFill="1" applyBorder="1" applyAlignment="1">
      <alignment horizontal="center" shrinkToFit="1"/>
    </xf>
    <xf numFmtId="0" fontId="38" fillId="11" borderId="10" xfId="0" applyFont="1" applyFill="1" applyBorder="1" applyAlignment="1">
      <alignment horizontal="center" wrapText="1" shrinkToFit="1"/>
    </xf>
    <xf numFmtId="0" fontId="0" fillId="0" borderId="10" xfId="0" applyFill="1" applyBorder="1" applyAlignment="1">
      <alignment horizontal="left" wrapText="1" shrinkToFit="1"/>
    </xf>
    <xf numFmtId="0" fontId="0" fillId="0" borderId="17" xfId="0" applyFill="1" applyBorder="1" applyAlignment="1">
      <alignment horizontal="center" vertical="center" wrapText="1" shrinkToFit="1"/>
    </xf>
    <xf numFmtId="0" fontId="0" fillId="0" borderId="22" xfId="0" applyFill="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50" fillId="11" borderId="10" xfId="0" applyFont="1" applyFill="1" applyBorder="1" applyAlignment="1">
      <alignment horizontal="center" shrinkToFit="1"/>
    </xf>
    <xf numFmtId="0" fontId="38" fillId="0" borderId="13" xfId="0" applyFont="1" applyFill="1" applyBorder="1" applyAlignment="1">
      <alignment horizontal="center" wrapText="1" shrinkToFit="1"/>
    </xf>
    <xf numFmtId="0" fontId="38" fillId="0" borderId="16" xfId="0" applyFont="1" applyFill="1" applyBorder="1" applyAlignment="1">
      <alignment horizontal="center" wrapText="1" shrinkToFit="1"/>
    </xf>
    <xf numFmtId="0" fontId="38" fillId="0" borderId="14" xfId="0" applyFont="1" applyFill="1" applyBorder="1" applyAlignment="1">
      <alignment horizontal="center" wrapText="1" shrinkToFit="1"/>
    </xf>
    <xf numFmtId="0" fontId="0" fillId="9" borderId="10" xfId="0" applyFont="1" applyFill="1" applyBorder="1" applyAlignment="1">
      <alignment horizontal="center" vertical="center" shrinkToFit="1"/>
    </xf>
    <xf numFmtId="2" fontId="0" fillId="9" borderId="10" xfId="0" applyNumberFormat="1" applyFill="1" applyBorder="1" applyAlignment="1">
      <alignment horizontal="center" vertical="center" shrinkToFit="1"/>
    </xf>
    <xf numFmtId="0" fontId="0" fillId="0" borderId="10" xfId="0" applyFont="1" applyFill="1" applyBorder="1" applyAlignment="1">
      <alignment horizontal="left" wrapText="1" shrinkToFit="1"/>
    </xf>
    <xf numFmtId="0" fontId="50" fillId="11" borderId="10" xfId="0" applyFont="1" applyFill="1" applyBorder="1" applyAlignment="1">
      <alignment horizontal="center" vertical="center" shrinkToFit="1"/>
    </xf>
    <xf numFmtId="0" fontId="52" fillId="0" borderId="10" xfId="0" applyFont="1" applyFill="1" applyBorder="1" applyAlignment="1">
      <alignment horizontal="center" wrapText="1" shrinkToFit="1"/>
    </xf>
    <xf numFmtId="0" fontId="0" fillId="0" borderId="10" xfId="0" applyBorder="1" applyAlignment="1">
      <alignment horizontal="left" shrinkToFit="1"/>
    </xf>
    <xf numFmtId="0" fontId="0" fillId="0" borderId="10" xfId="0" applyBorder="1" applyAlignment="1">
      <alignment horizontal="center" wrapText="1" shrinkToFit="1"/>
    </xf>
    <xf numFmtId="2" fontId="0" fillId="19" borderId="10" xfId="0" applyNumberFormat="1" applyFill="1" applyBorder="1" applyAlignment="1">
      <alignment horizontal="center" vertical="center" wrapText="1" shrinkToFit="1"/>
    </xf>
    <xf numFmtId="0" fontId="50" fillId="11" borderId="10" xfId="0" applyFont="1" applyFill="1" applyBorder="1" applyAlignment="1">
      <alignment horizontal="center" wrapText="1" shrinkToFit="1"/>
    </xf>
    <xf numFmtId="0" fontId="0" fillId="0" borderId="10" xfId="0" applyBorder="1" applyAlignment="1">
      <alignment horizontal="left" wrapText="1" shrinkToFit="1"/>
    </xf>
    <xf numFmtId="0" fontId="38" fillId="19" borderId="10" xfId="0" applyFont="1" applyFill="1" applyBorder="1" applyAlignment="1">
      <alignment horizontal="center" vertical="center" wrapText="1" shrinkToFit="1"/>
    </xf>
    <xf numFmtId="0" fontId="0" fillId="9" borderId="10" xfId="0" applyFill="1" applyBorder="1" applyAlignment="1">
      <alignment horizontal="center" vertical="center" wrapText="1" shrinkToFit="1"/>
    </xf>
    <xf numFmtId="0" fontId="38" fillId="0" borderId="10" xfId="0" applyFont="1" applyBorder="1" applyAlignment="1">
      <alignment horizontal="left" wrapText="1" shrinkToFit="1"/>
    </xf>
    <xf numFmtId="0" fontId="38" fillId="0" borderId="17" xfId="0" applyFont="1" applyBorder="1" applyAlignment="1">
      <alignment horizontal="center" vertical="center" wrapText="1" shrinkToFit="1"/>
    </xf>
    <xf numFmtId="0" fontId="38" fillId="0" borderId="22" xfId="0" applyFont="1" applyBorder="1" applyAlignment="1">
      <alignment horizontal="center" vertical="center" wrapText="1" shrinkToFit="1"/>
    </xf>
    <xf numFmtId="0" fontId="38" fillId="0" borderId="19" xfId="0" applyFont="1" applyBorder="1" applyAlignment="1">
      <alignment horizontal="center" vertical="center" wrapText="1" shrinkToFit="1"/>
    </xf>
    <xf numFmtId="0" fontId="38" fillId="0" borderId="23" xfId="0" applyFont="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38" fillId="0" borderId="11" xfId="0" applyFont="1" applyBorder="1" applyAlignment="1">
      <alignment horizontal="center" vertical="center" wrapText="1" shrinkToFit="1"/>
    </xf>
    <xf numFmtId="0" fontId="38" fillId="0" borderId="21" xfId="0" applyFont="1" applyBorder="1" applyAlignment="1">
      <alignment horizontal="center" vertical="center" wrapText="1" shrinkToFit="1"/>
    </xf>
    <xf numFmtId="0" fontId="38" fillId="0" borderId="12" xfId="0" applyFont="1" applyBorder="1" applyAlignment="1">
      <alignment horizontal="center" vertical="center" wrapText="1" shrinkToFit="1"/>
    </xf>
    <xf numFmtId="0" fontId="0" fillId="9" borderId="10" xfId="0" applyFill="1" applyBorder="1" applyAlignment="1">
      <alignment horizontal="center" vertical="center" shrinkToFit="1"/>
    </xf>
    <xf numFmtId="0" fontId="38" fillId="0" borderId="13" xfId="0" applyFont="1" applyBorder="1" applyAlignment="1">
      <alignment horizontal="center" vertical="center" wrapText="1" shrinkToFit="1"/>
    </xf>
    <xf numFmtId="0" fontId="38" fillId="0" borderId="14" xfId="0" applyFont="1" applyBorder="1" applyAlignment="1">
      <alignment horizontal="center" vertical="center" wrapText="1" shrinkToFit="1"/>
    </xf>
    <xf numFmtId="0" fontId="38" fillId="0" borderId="10" xfId="0" applyFont="1" applyBorder="1" applyAlignment="1">
      <alignment horizontal="center" vertical="center" wrapText="1" shrinkToFit="1"/>
    </xf>
    <xf numFmtId="0" fontId="38" fillId="0" borderId="10" xfId="0" applyFont="1" applyBorder="1" applyAlignment="1">
      <alignment horizontal="center" vertical="center" shrinkToFit="1"/>
    </xf>
    <xf numFmtId="0" fontId="0" fillId="0" borderId="10" xfId="0" applyFill="1" applyBorder="1" applyAlignment="1">
      <alignment horizontal="center" vertical="center" shrinkToFit="1"/>
    </xf>
    <xf numFmtId="0" fontId="54" fillId="0" borderId="11" xfId="0" applyFont="1" applyBorder="1" applyAlignment="1">
      <alignment horizontal="center" vertical="center" wrapText="1" shrinkToFit="1"/>
    </xf>
    <xf numFmtId="0" fontId="54" fillId="0" borderId="21" xfId="0" applyFont="1" applyBorder="1" applyAlignment="1">
      <alignment horizontal="center" vertical="center" wrapText="1" shrinkToFit="1"/>
    </xf>
    <xf numFmtId="0" fontId="54" fillId="0" borderId="12" xfId="0" applyFont="1" applyBorder="1" applyAlignment="1">
      <alignment horizontal="center" vertical="center" wrapText="1" shrinkToFit="1"/>
    </xf>
    <xf numFmtId="0" fontId="38" fillId="0" borderId="16" xfId="0" applyFont="1" applyBorder="1" applyAlignment="1">
      <alignment horizontal="center" vertical="center" wrapText="1" shrinkToFit="1"/>
    </xf>
    <xf numFmtId="0" fontId="0" fillId="0" borderId="10" xfId="0" applyFill="1" applyBorder="1" applyAlignment="1">
      <alignment horizontal="center" wrapText="1" shrinkToFit="1"/>
    </xf>
    <xf numFmtId="0" fontId="0" fillId="0" borderId="10" xfId="0" applyFill="1" applyBorder="1" applyAlignment="1">
      <alignment horizontal="left" vertical="center" wrapText="1" shrinkToFit="1"/>
    </xf>
    <xf numFmtId="0" fontId="0" fillId="0" borderId="19" xfId="0" applyFill="1" applyBorder="1" applyAlignment="1">
      <alignment horizontal="left" vertical="center" wrapText="1" shrinkToFit="1"/>
    </xf>
    <xf numFmtId="0" fontId="0" fillId="0" borderId="20" xfId="0" applyFill="1" applyBorder="1" applyAlignment="1">
      <alignment horizontal="left" vertical="center" wrapText="1" shrinkToFit="1"/>
    </xf>
    <xf numFmtId="0" fontId="0" fillId="0" borderId="23" xfId="0" applyFill="1" applyBorder="1" applyAlignment="1">
      <alignment horizontal="left" vertical="center" wrapText="1" shrinkToFit="1"/>
    </xf>
    <xf numFmtId="0" fontId="38" fillId="0" borderId="13" xfId="0" applyFont="1" applyFill="1" applyBorder="1" applyAlignment="1">
      <alignment horizontal="center" vertical="center" wrapText="1" shrinkToFit="1"/>
    </xf>
    <xf numFmtId="0" fontId="38" fillId="0" borderId="14" xfId="0" applyFont="1" applyFill="1" applyBorder="1" applyAlignment="1">
      <alignment horizontal="center" vertical="center" wrapText="1" shrinkToFit="1"/>
    </xf>
    <xf numFmtId="0" fontId="0" fillId="0" borderId="13" xfId="0" applyFill="1" applyBorder="1" applyAlignment="1">
      <alignment horizontal="left" vertical="center" wrapText="1" shrinkToFit="1"/>
    </xf>
    <xf numFmtId="0" fontId="0" fillId="0" borderId="16" xfId="0" applyFill="1" applyBorder="1" applyAlignment="1">
      <alignment horizontal="left" vertical="center" wrapText="1" shrinkToFit="1"/>
    </xf>
    <xf numFmtId="0" fontId="38" fillId="0" borderId="16" xfId="0" applyFont="1" applyFill="1" applyBorder="1" applyAlignment="1">
      <alignment horizontal="center" vertical="center" wrapText="1" shrinkToFit="1"/>
    </xf>
    <xf numFmtId="0" fontId="0" fillId="0" borderId="10" xfId="0" applyFill="1" applyBorder="1" applyAlignment="1">
      <alignment horizontal="left" vertical="center" shrinkToFit="1"/>
    </xf>
    <xf numFmtId="0" fontId="0" fillId="0" borderId="13" xfId="0" applyFill="1" applyBorder="1" applyAlignment="1">
      <alignment horizontal="left" shrinkToFit="1"/>
    </xf>
    <xf numFmtId="0" fontId="0" fillId="0" borderId="16" xfId="0" applyFill="1" applyBorder="1" applyAlignment="1">
      <alignment horizontal="left" shrinkToFit="1"/>
    </xf>
    <xf numFmtId="0" fontId="38" fillId="11" borderId="10" xfId="0" applyFont="1" applyFill="1" applyBorder="1" applyAlignment="1">
      <alignment horizontal="center"/>
    </xf>
    <xf numFmtId="0" fontId="0" fillId="35" borderId="17" xfId="0" applyFill="1" applyBorder="1" applyAlignment="1">
      <alignment horizontal="left" vertical="top" wrapText="1"/>
    </xf>
    <xf numFmtId="0" fontId="0" fillId="35" borderId="18" xfId="0" applyFill="1" applyBorder="1" applyAlignment="1">
      <alignment horizontal="left" vertical="top" wrapText="1"/>
    </xf>
    <xf numFmtId="0" fontId="0" fillId="35" borderId="22" xfId="0" applyFill="1" applyBorder="1" applyAlignment="1">
      <alignment horizontal="left" vertical="top" wrapText="1"/>
    </xf>
    <xf numFmtId="0" fontId="0" fillId="35" borderId="15" xfId="0" applyFill="1" applyBorder="1" applyAlignment="1">
      <alignment horizontal="left" vertical="top" wrapText="1"/>
    </xf>
    <xf numFmtId="0" fontId="0" fillId="35" borderId="0" xfId="0" applyFill="1" applyBorder="1" applyAlignment="1">
      <alignment horizontal="left" vertical="top" wrapText="1"/>
    </xf>
    <xf numFmtId="0" fontId="0" fillId="35" borderId="24" xfId="0" applyFill="1" applyBorder="1" applyAlignment="1">
      <alignment horizontal="left" vertical="top" wrapText="1"/>
    </xf>
    <xf numFmtId="0" fontId="0" fillId="35" borderId="19" xfId="0" applyFill="1" applyBorder="1" applyAlignment="1">
      <alignment horizontal="left" vertical="top" wrapText="1"/>
    </xf>
    <xf numFmtId="0" fontId="0" fillId="35" borderId="20" xfId="0" applyFill="1" applyBorder="1" applyAlignment="1">
      <alignment horizontal="left" vertical="top" wrapText="1"/>
    </xf>
    <xf numFmtId="0" fontId="0" fillId="35" borderId="23" xfId="0" applyFill="1" applyBorder="1" applyAlignment="1">
      <alignment horizontal="left" vertical="top" wrapText="1"/>
    </xf>
    <xf numFmtId="0" fontId="0" fillId="0" borderId="10" xfId="0" applyFont="1" applyBorder="1" applyAlignment="1">
      <alignment horizontal="left"/>
    </xf>
    <xf numFmtId="0" fontId="0" fillId="0" borderId="10" xfId="0" applyBorder="1" applyAlignment="1">
      <alignment horizontal="center" vertical="center"/>
    </xf>
    <xf numFmtId="0" fontId="0" fillId="9" borderId="10" xfId="0" applyFill="1" applyBorder="1" applyAlignment="1">
      <alignment horizontal="center" vertical="center" wrapText="1"/>
    </xf>
    <xf numFmtId="0" fontId="50" fillId="0" borderId="12" xfId="0" applyFont="1" applyBorder="1" applyAlignment="1">
      <alignment horizontal="center" vertical="center"/>
    </xf>
    <xf numFmtId="2" fontId="0" fillId="0" borderId="10" xfId="0" applyNumberFormat="1" applyBorder="1" applyAlignment="1">
      <alignment horizontal="center"/>
    </xf>
    <xf numFmtId="0" fontId="50" fillId="0" borderId="1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361950</xdr:colOff>
      <xdr:row>49</xdr:row>
      <xdr:rowOff>161925</xdr:rowOff>
    </xdr:from>
    <xdr:to>
      <xdr:col>57</xdr:col>
      <xdr:colOff>38100</xdr:colOff>
      <xdr:row>56</xdr:row>
      <xdr:rowOff>161925</xdr:rowOff>
    </xdr:to>
    <xdr:pic>
      <xdr:nvPicPr>
        <xdr:cNvPr id="1" name="Рисунок 1"/>
        <xdr:cNvPicPr preferRelativeResize="1">
          <a:picLocks noChangeAspect="1"/>
        </xdr:cNvPicPr>
      </xdr:nvPicPr>
      <xdr:blipFill>
        <a:blip r:embed="rId1"/>
        <a:stretch>
          <a:fillRect/>
        </a:stretch>
      </xdr:blipFill>
      <xdr:spPr>
        <a:xfrm>
          <a:off x="32785050" y="9239250"/>
          <a:ext cx="55816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1</xdr:row>
      <xdr:rowOff>171450</xdr:rowOff>
    </xdr:from>
    <xdr:to>
      <xdr:col>18</xdr:col>
      <xdr:colOff>295275</xdr:colOff>
      <xdr:row>33</xdr:row>
      <xdr:rowOff>28575</xdr:rowOff>
    </xdr:to>
    <xdr:pic>
      <xdr:nvPicPr>
        <xdr:cNvPr id="1" name="Рисунок 1"/>
        <xdr:cNvPicPr preferRelativeResize="1">
          <a:picLocks noChangeAspect="1"/>
        </xdr:cNvPicPr>
      </xdr:nvPicPr>
      <xdr:blipFill>
        <a:blip r:embed="rId1"/>
        <a:stretch>
          <a:fillRect/>
        </a:stretch>
      </xdr:blipFill>
      <xdr:spPr>
        <a:xfrm>
          <a:off x="8105775" y="352425"/>
          <a:ext cx="6019800" cy="626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J249"/>
  <sheetViews>
    <sheetView zoomScalePageLayoutView="0" workbookViewId="0" topLeftCell="A1">
      <selection activeCell="F18" sqref="F18"/>
    </sheetView>
  </sheetViews>
  <sheetFormatPr defaultColWidth="9.140625" defaultRowHeight="15"/>
  <cols>
    <col min="1" max="1" width="58.7109375" style="7" customWidth="1"/>
    <col min="2" max="2" width="2.7109375" style="7" customWidth="1"/>
    <col min="3" max="3" width="16.28125" style="0" customWidth="1"/>
    <col min="4" max="4" width="21.421875" style="0" customWidth="1"/>
    <col min="5" max="5" width="13.140625" style="0" customWidth="1"/>
    <col min="6" max="6" width="10.7109375" style="0" customWidth="1"/>
    <col min="7" max="7" width="13.140625" style="0" customWidth="1"/>
    <col min="8" max="8" width="2.421875" style="7" customWidth="1"/>
    <col min="9" max="9" width="16.28125" style="7" customWidth="1"/>
    <col min="10" max="10" width="17.57421875" style="7" customWidth="1"/>
    <col min="11" max="11" width="13.140625" style="7" customWidth="1"/>
    <col min="12" max="12" width="10.7109375" style="7" customWidth="1"/>
    <col min="13" max="13" width="13.57421875" style="7" customWidth="1"/>
    <col min="14" max="14" width="4.00390625" style="7" customWidth="1"/>
    <col min="15" max="15" width="9.00390625" style="7" customWidth="1"/>
    <col min="16" max="30" width="6.28125" style="7" customWidth="1"/>
    <col min="31" max="31" width="6.7109375" style="7" customWidth="1"/>
    <col min="32" max="32" width="23.28125" style="7" customWidth="1"/>
    <col min="33" max="33" width="8.8515625" style="7" customWidth="1"/>
    <col min="34" max="34" width="11.57421875" style="7" customWidth="1"/>
    <col min="35" max="35" width="5.140625" style="9" customWidth="1"/>
    <col min="36" max="36" width="5.7109375" style="9" customWidth="1"/>
    <col min="37" max="37" width="23.7109375" style="7" customWidth="1"/>
    <col min="38" max="38" width="8.8515625" style="7" customWidth="1"/>
    <col min="39" max="39" width="11.140625" style="7" customWidth="1"/>
    <col min="40" max="40" width="5.140625" style="9" customWidth="1"/>
    <col min="41" max="41" width="5.8515625" style="9" customWidth="1"/>
    <col min="42" max="57" width="8.8515625" style="7" customWidth="1"/>
    <col min="63" max="78" width="8.8515625" style="7" customWidth="1"/>
  </cols>
  <sheetData>
    <row r="1" spans="1:62" s="7" customFormat="1" ht="14.25" customHeight="1">
      <c r="A1" s="34"/>
      <c r="C1" s="10"/>
      <c r="D1" s="10"/>
      <c r="E1" s="10"/>
      <c r="F1" s="10"/>
      <c r="G1" s="10"/>
      <c r="AF1" s="8"/>
      <c r="AG1" s="34"/>
      <c r="AH1" s="34"/>
      <c r="AI1" s="34"/>
      <c r="AJ1" s="34"/>
      <c r="AK1" s="34"/>
      <c r="AL1" s="34"/>
      <c r="AM1" s="34"/>
      <c r="AN1" s="34"/>
      <c r="AO1" s="34"/>
      <c r="AQ1" s="164" t="s">
        <v>243</v>
      </c>
      <c r="AR1" s="165"/>
      <c r="AS1" s="165"/>
      <c r="AT1" s="165"/>
      <c r="AU1" s="165"/>
      <c r="AV1" s="165"/>
      <c r="AW1" s="165"/>
      <c r="AX1" s="165"/>
      <c r="AY1" s="165"/>
      <c r="AZ1" s="165"/>
      <c r="BA1" s="165"/>
      <c r="BB1" s="165"/>
      <c r="BC1" s="165"/>
      <c r="BD1" s="165"/>
      <c r="BE1" s="165"/>
      <c r="BF1" s="165"/>
      <c r="BG1" s="165"/>
      <c r="BH1" s="165"/>
      <c r="BI1" s="165"/>
      <c r="BJ1" s="165"/>
    </row>
    <row r="2" spans="1:62" ht="14.25" customHeight="1">
      <c r="A2" s="141" t="s">
        <v>85</v>
      </c>
      <c r="C2" s="147" t="s">
        <v>0</v>
      </c>
      <c r="D2" s="154"/>
      <c r="E2" s="2" t="s">
        <v>16</v>
      </c>
      <c r="F2" s="4" t="s">
        <v>15</v>
      </c>
      <c r="G2" s="4" t="s">
        <v>14</v>
      </c>
      <c r="I2" s="153" t="s">
        <v>19</v>
      </c>
      <c r="J2" s="153"/>
      <c r="K2" s="2" t="s">
        <v>16</v>
      </c>
      <c r="L2" s="4" t="s">
        <v>15</v>
      </c>
      <c r="M2" s="4" t="s">
        <v>14</v>
      </c>
      <c r="O2" s="147" t="s">
        <v>59</v>
      </c>
      <c r="P2" s="148"/>
      <c r="Q2" s="148"/>
      <c r="R2" s="148"/>
      <c r="S2" s="148"/>
      <c r="T2" s="148"/>
      <c r="U2" s="148"/>
      <c r="V2" s="148"/>
      <c r="W2" s="148"/>
      <c r="X2" s="148"/>
      <c r="Y2" s="148"/>
      <c r="Z2" s="148"/>
      <c r="AA2" s="148"/>
      <c r="AB2" s="148"/>
      <c r="AC2" s="148"/>
      <c r="AD2" s="148"/>
      <c r="AE2" s="149"/>
      <c r="AQ2" s="165"/>
      <c r="AR2" s="165"/>
      <c r="AS2" s="165"/>
      <c r="AT2" s="165"/>
      <c r="AU2" s="165"/>
      <c r="AV2" s="165"/>
      <c r="AW2" s="165"/>
      <c r="AX2" s="165"/>
      <c r="AY2" s="165"/>
      <c r="AZ2" s="165"/>
      <c r="BA2" s="165"/>
      <c r="BB2" s="165"/>
      <c r="BC2" s="165"/>
      <c r="BD2" s="165"/>
      <c r="BE2" s="165"/>
      <c r="BF2" s="165"/>
      <c r="BG2" s="165"/>
      <c r="BH2" s="165"/>
      <c r="BI2" s="165"/>
      <c r="BJ2" s="165"/>
    </row>
    <row r="3" spans="1:62" ht="14.25" customHeight="1">
      <c r="A3" s="142"/>
      <c r="C3" s="155" t="s">
        <v>1</v>
      </c>
      <c r="D3" s="155"/>
      <c r="E3" s="4" t="s">
        <v>2</v>
      </c>
      <c r="F3" s="16"/>
      <c r="G3" s="13" t="e">
        <f>ROUNDUP((F4/F5)*F6*F7*F8*F9,0)</f>
        <v>#DIV/0!</v>
      </c>
      <c r="I3" s="144" t="s">
        <v>88</v>
      </c>
      <c r="J3" s="145"/>
      <c r="K3" s="5" t="s">
        <v>17</v>
      </c>
      <c r="L3" s="18"/>
      <c r="M3" s="37" t="e">
        <f>IF(L5&gt;0.15,"1",L6)</f>
        <v>#DIV/0!</v>
      </c>
      <c r="O3" s="130" t="s">
        <v>48</v>
      </c>
      <c r="P3" s="131" t="s">
        <v>47</v>
      </c>
      <c r="Q3" s="132"/>
      <c r="R3" s="132"/>
      <c r="S3" s="132"/>
      <c r="T3" s="132"/>
      <c r="U3" s="132"/>
      <c r="V3" s="132"/>
      <c r="W3" s="132"/>
      <c r="X3" s="132"/>
      <c r="Y3" s="132"/>
      <c r="Z3" s="132"/>
      <c r="AA3" s="132"/>
      <c r="AB3" s="132"/>
      <c r="AC3" s="132"/>
      <c r="AD3" s="132"/>
      <c r="AE3" s="133"/>
      <c r="AF3" s="134" t="s">
        <v>46</v>
      </c>
      <c r="AG3" s="134"/>
      <c r="AH3" s="134"/>
      <c r="AI3" s="134"/>
      <c r="AJ3" s="134"/>
      <c r="AK3" s="134"/>
      <c r="AL3" s="134"/>
      <c r="AM3" s="134"/>
      <c r="AN3" s="134"/>
      <c r="AO3" s="134"/>
      <c r="AQ3" s="165"/>
      <c r="AR3" s="165"/>
      <c r="AS3" s="165"/>
      <c r="AT3" s="165"/>
      <c r="AU3" s="165"/>
      <c r="AV3" s="165"/>
      <c r="AW3" s="165"/>
      <c r="AX3" s="165"/>
      <c r="AY3" s="165"/>
      <c r="AZ3" s="165"/>
      <c r="BA3" s="165"/>
      <c r="BB3" s="165"/>
      <c r="BC3" s="165"/>
      <c r="BD3" s="165"/>
      <c r="BE3" s="165"/>
      <c r="BF3" s="165"/>
      <c r="BG3" s="165"/>
      <c r="BH3" s="165"/>
      <c r="BI3" s="165"/>
      <c r="BJ3" s="165"/>
    </row>
    <row r="4" spans="1:62" ht="15">
      <c r="A4" s="142"/>
      <c r="C4" s="152" t="s">
        <v>3</v>
      </c>
      <c r="D4" s="152"/>
      <c r="E4" s="1" t="s">
        <v>5</v>
      </c>
      <c r="F4" s="17"/>
      <c r="G4" s="7"/>
      <c r="I4" s="152" t="s">
        <v>89</v>
      </c>
      <c r="J4" s="152"/>
      <c r="K4" s="20" t="s">
        <v>18</v>
      </c>
      <c r="L4" s="18"/>
      <c r="O4" s="130"/>
      <c r="P4" s="24">
        <v>1</v>
      </c>
      <c r="Q4" s="24">
        <v>2</v>
      </c>
      <c r="R4" s="24">
        <v>3</v>
      </c>
      <c r="S4" s="29">
        <v>4</v>
      </c>
      <c r="T4" s="29">
        <v>5</v>
      </c>
      <c r="U4" s="29">
        <v>6</v>
      </c>
      <c r="V4" s="29">
        <v>7</v>
      </c>
      <c r="W4" s="29">
        <v>8</v>
      </c>
      <c r="X4" s="29">
        <v>9</v>
      </c>
      <c r="Y4" s="29">
        <v>10</v>
      </c>
      <c r="Z4" s="29">
        <v>11</v>
      </c>
      <c r="AA4" s="29">
        <v>12</v>
      </c>
      <c r="AB4" s="29">
        <v>13</v>
      </c>
      <c r="AC4" s="29">
        <v>14</v>
      </c>
      <c r="AD4" s="29">
        <v>15</v>
      </c>
      <c r="AE4" s="29">
        <v>16</v>
      </c>
      <c r="AF4" s="135" t="s">
        <v>96</v>
      </c>
      <c r="AG4" s="136"/>
      <c r="AH4" s="136"/>
      <c r="AI4" s="136"/>
      <c r="AJ4" s="136"/>
      <c r="AK4" s="136"/>
      <c r="AL4" s="136"/>
      <c r="AM4" s="136"/>
      <c r="AN4" s="136"/>
      <c r="AO4" s="136"/>
      <c r="AQ4" s="165"/>
      <c r="AR4" s="165"/>
      <c r="AS4" s="165"/>
      <c r="AT4" s="165"/>
      <c r="AU4" s="165"/>
      <c r="AV4" s="165"/>
      <c r="AW4" s="165"/>
      <c r="AX4" s="165"/>
      <c r="AY4" s="165"/>
      <c r="AZ4" s="165"/>
      <c r="BA4" s="165"/>
      <c r="BB4" s="165"/>
      <c r="BC4" s="165"/>
      <c r="BD4" s="165"/>
      <c r="BE4" s="165"/>
      <c r="BF4" s="165"/>
      <c r="BG4" s="165"/>
      <c r="BH4" s="165"/>
      <c r="BI4" s="165"/>
      <c r="BJ4" s="165"/>
    </row>
    <row r="5" spans="1:62" ht="15">
      <c r="A5" s="142"/>
      <c r="C5" s="152" t="s">
        <v>43</v>
      </c>
      <c r="D5" s="152"/>
      <c r="E5" s="1" t="s">
        <v>4</v>
      </c>
      <c r="F5" s="17"/>
      <c r="G5" s="7"/>
      <c r="I5" s="152" t="s">
        <v>20</v>
      </c>
      <c r="J5" s="152"/>
      <c r="K5" s="5" t="s">
        <v>21</v>
      </c>
      <c r="L5" s="6" t="e">
        <f>L3/L4</f>
        <v>#DIV/0!</v>
      </c>
      <c r="O5" s="25" t="s">
        <v>49</v>
      </c>
      <c r="P5" s="5">
        <v>1.2</v>
      </c>
      <c r="Q5" s="5">
        <v>1.2</v>
      </c>
      <c r="R5" s="28">
        <v>0.25</v>
      </c>
      <c r="S5" s="118"/>
      <c r="T5" s="119"/>
      <c r="U5" s="119"/>
      <c r="V5" s="119"/>
      <c r="W5" s="119"/>
      <c r="X5" s="119"/>
      <c r="Y5" s="119"/>
      <c r="Z5" s="119"/>
      <c r="AA5" s="119"/>
      <c r="AB5" s="119"/>
      <c r="AC5" s="119"/>
      <c r="AD5" s="119"/>
      <c r="AE5" s="120"/>
      <c r="AF5" s="137"/>
      <c r="AG5" s="138"/>
      <c r="AH5" s="138"/>
      <c r="AI5" s="138"/>
      <c r="AJ5" s="138"/>
      <c r="AK5" s="138"/>
      <c r="AL5" s="138"/>
      <c r="AM5" s="138"/>
      <c r="AN5" s="138"/>
      <c r="AO5" s="138"/>
      <c r="AQ5" s="165"/>
      <c r="AR5" s="165"/>
      <c r="AS5" s="165"/>
      <c r="AT5" s="165"/>
      <c r="AU5" s="165"/>
      <c r="AV5" s="165"/>
      <c r="AW5" s="165"/>
      <c r="AX5" s="165"/>
      <c r="AY5" s="165"/>
      <c r="AZ5" s="165"/>
      <c r="BA5" s="165"/>
      <c r="BB5" s="165"/>
      <c r="BC5" s="165"/>
      <c r="BD5" s="165"/>
      <c r="BE5" s="165"/>
      <c r="BF5" s="165"/>
      <c r="BG5" s="165"/>
      <c r="BH5" s="165"/>
      <c r="BI5" s="165"/>
      <c r="BJ5" s="165"/>
    </row>
    <row r="6" spans="1:62" ht="15">
      <c r="A6" s="142"/>
      <c r="C6" s="152" t="s">
        <v>7</v>
      </c>
      <c r="D6" s="152"/>
      <c r="E6" s="1" t="s">
        <v>6</v>
      </c>
      <c r="F6" s="1">
        <v>1</v>
      </c>
      <c r="G6" s="7"/>
      <c r="I6" s="158" t="s">
        <v>87</v>
      </c>
      <c r="J6" s="158"/>
      <c r="K6" s="38" t="s">
        <v>22</v>
      </c>
      <c r="L6" s="39" t="e">
        <f>1+1.33*(L3/L4)</f>
        <v>#DIV/0!</v>
      </c>
      <c r="M6" s="19"/>
      <c r="O6" s="25" t="s">
        <v>50</v>
      </c>
      <c r="P6" s="5">
        <v>25</v>
      </c>
      <c r="Q6" s="5">
        <v>25</v>
      </c>
      <c r="R6" s="5">
        <v>25</v>
      </c>
      <c r="S6" s="30">
        <v>25</v>
      </c>
      <c r="T6" s="118"/>
      <c r="U6" s="119"/>
      <c r="V6" s="119"/>
      <c r="W6" s="119"/>
      <c r="X6" s="119"/>
      <c r="Y6" s="119"/>
      <c r="Z6" s="119"/>
      <c r="AA6" s="119"/>
      <c r="AB6" s="119"/>
      <c r="AC6" s="119"/>
      <c r="AD6" s="119"/>
      <c r="AE6" s="120"/>
      <c r="AQ6" s="165"/>
      <c r="AR6" s="165"/>
      <c r="AS6" s="165"/>
      <c r="AT6" s="165"/>
      <c r="AU6" s="165"/>
      <c r="AV6" s="165"/>
      <c r="AW6" s="165"/>
      <c r="AX6" s="165"/>
      <c r="AY6" s="165"/>
      <c r="AZ6" s="165"/>
      <c r="BA6" s="165"/>
      <c r="BB6" s="165"/>
      <c r="BC6" s="165"/>
      <c r="BD6" s="165"/>
      <c r="BE6" s="165"/>
      <c r="BF6" s="165"/>
      <c r="BG6" s="165"/>
      <c r="BH6" s="165"/>
      <c r="BI6" s="165"/>
      <c r="BJ6" s="165"/>
    </row>
    <row r="7" spans="1:62" ht="14.25" customHeight="1">
      <c r="A7" s="142"/>
      <c r="C7" s="152" t="s">
        <v>8</v>
      </c>
      <c r="D7" s="152"/>
      <c r="E7" s="1" t="s">
        <v>9</v>
      </c>
      <c r="F7" s="1" t="e">
        <f>M3</f>
        <v>#DIV/0!</v>
      </c>
      <c r="G7" s="7"/>
      <c r="I7" s="146" t="s">
        <v>92</v>
      </c>
      <c r="J7" s="146"/>
      <c r="K7" s="146"/>
      <c r="L7" s="146"/>
      <c r="M7" s="146"/>
      <c r="O7" s="25" t="s">
        <v>51</v>
      </c>
      <c r="P7" s="27"/>
      <c r="Q7" s="5">
        <v>32.5</v>
      </c>
      <c r="R7" s="5">
        <v>25</v>
      </c>
      <c r="S7" s="5">
        <v>25</v>
      </c>
      <c r="T7" s="151"/>
      <c r="U7" s="151"/>
      <c r="V7" s="151"/>
      <c r="W7" s="151"/>
      <c r="X7" s="151"/>
      <c r="Y7" s="151"/>
      <c r="Z7" s="151"/>
      <c r="AA7" s="151"/>
      <c r="AB7" s="151"/>
      <c r="AC7" s="151"/>
      <c r="AD7" s="151"/>
      <c r="AE7" s="151"/>
      <c r="AF7" s="23" t="s">
        <v>63</v>
      </c>
      <c r="AG7" s="23"/>
      <c r="AH7" s="23"/>
      <c r="AI7" s="31"/>
      <c r="AJ7" s="5">
        <f>32.5-12.5*(AI7-2)</f>
        <v>57.5</v>
      </c>
      <c r="AQ7" s="165"/>
      <c r="AR7" s="165"/>
      <c r="AS7" s="165"/>
      <c r="AT7" s="165"/>
      <c r="AU7" s="165"/>
      <c r="AV7" s="165"/>
      <c r="AW7" s="165"/>
      <c r="AX7" s="165"/>
      <c r="AY7" s="165"/>
      <c r="AZ7" s="165"/>
      <c r="BA7" s="165"/>
      <c r="BB7" s="165"/>
      <c r="BC7" s="165"/>
      <c r="BD7" s="165"/>
      <c r="BE7" s="165"/>
      <c r="BF7" s="165"/>
      <c r="BG7" s="165"/>
      <c r="BH7" s="165"/>
      <c r="BI7" s="165"/>
      <c r="BJ7" s="165"/>
    </row>
    <row r="8" spans="1:62" ht="15">
      <c r="A8" s="142"/>
      <c r="C8" s="152" t="s">
        <v>10</v>
      </c>
      <c r="D8" s="152"/>
      <c r="E8" s="1" t="s">
        <v>11</v>
      </c>
      <c r="F8" s="1">
        <f>M12</f>
        <v>0</v>
      </c>
      <c r="G8" s="7"/>
      <c r="I8" s="146"/>
      <c r="J8" s="146"/>
      <c r="K8" s="146"/>
      <c r="L8" s="146"/>
      <c r="M8" s="146"/>
      <c r="O8" s="25" t="s">
        <v>52</v>
      </c>
      <c r="P8" s="27"/>
      <c r="Q8" s="5">
        <v>40</v>
      </c>
      <c r="R8" s="5">
        <v>40</v>
      </c>
      <c r="S8" s="5">
        <v>40</v>
      </c>
      <c r="T8" s="5" t="s">
        <v>94</v>
      </c>
      <c r="U8" s="5" t="s">
        <v>94</v>
      </c>
      <c r="V8" s="5" t="s">
        <v>94</v>
      </c>
      <c r="W8" s="5" t="s">
        <v>94</v>
      </c>
      <c r="X8" s="5">
        <v>35</v>
      </c>
      <c r="Y8" s="118"/>
      <c r="Z8" s="119"/>
      <c r="AA8" s="119"/>
      <c r="AB8" s="119"/>
      <c r="AC8" s="119"/>
      <c r="AD8" s="119"/>
      <c r="AE8" s="120"/>
      <c r="AF8" s="23" t="s">
        <v>64</v>
      </c>
      <c r="AG8" s="23"/>
      <c r="AH8" s="23"/>
      <c r="AI8" s="31"/>
      <c r="AJ8" s="5">
        <f>40-(AI8-4)</f>
        <v>44</v>
      </c>
      <c r="AQ8" s="165"/>
      <c r="AR8" s="165"/>
      <c r="AS8" s="165"/>
      <c r="AT8" s="165"/>
      <c r="AU8" s="165"/>
      <c r="AV8" s="165"/>
      <c r="AW8" s="165"/>
      <c r="AX8" s="165"/>
      <c r="AY8" s="165"/>
      <c r="AZ8" s="165"/>
      <c r="BA8" s="165"/>
      <c r="BB8" s="165"/>
      <c r="BC8" s="165"/>
      <c r="BD8" s="165"/>
      <c r="BE8" s="165"/>
      <c r="BF8" s="165"/>
      <c r="BG8" s="165"/>
      <c r="BH8" s="165"/>
      <c r="BI8" s="165"/>
      <c r="BJ8" s="165"/>
    </row>
    <row r="9" spans="1:62" ht="15">
      <c r="A9" s="142"/>
      <c r="C9" s="152" t="s">
        <v>12</v>
      </c>
      <c r="D9" s="152"/>
      <c r="E9" s="1" t="s">
        <v>13</v>
      </c>
      <c r="F9" s="1" t="e">
        <f>M22</f>
        <v>#DIV/0!</v>
      </c>
      <c r="G9" s="7"/>
      <c r="I9" s="146"/>
      <c r="J9" s="146"/>
      <c r="K9" s="146"/>
      <c r="L9" s="146"/>
      <c r="M9" s="146"/>
      <c r="O9" s="25" t="s">
        <v>53</v>
      </c>
      <c r="P9" s="5">
        <v>78</v>
      </c>
      <c r="Q9" s="5">
        <v>50</v>
      </c>
      <c r="R9" s="5">
        <v>40</v>
      </c>
      <c r="S9" s="5">
        <v>40</v>
      </c>
      <c r="T9" s="118"/>
      <c r="U9" s="119"/>
      <c r="V9" s="119"/>
      <c r="W9" s="119"/>
      <c r="X9" s="119"/>
      <c r="Y9" s="119"/>
      <c r="Z9" s="119"/>
      <c r="AA9" s="119"/>
      <c r="AB9" s="119"/>
      <c r="AC9" s="119"/>
      <c r="AD9" s="119"/>
      <c r="AE9" s="120"/>
      <c r="AF9" s="23" t="s">
        <v>67</v>
      </c>
      <c r="AG9" s="23"/>
      <c r="AH9" s="23"/>
      <c r="AI9" s="31"/>
      <c r="AJ9" s="5">
        <f>78-28*(AI9-1)</f>
        <v>106</v>
      </c>
      <c r="AK9" s="23" t="s">
        <v>66</v>
      </c>
      <c r="AL9" s="23"/>
      <c r="AM9" s="23"/>
      <c r="AN9" s="31"/>
      <c r="AO9" s="5">
        <f>50-20*(AN9-2)</f>
        <v>90</v>
      </c>
      <c r="AQ9" s="165"/>
      <c r="AR9" s="165"/>
      <c r="AS9" s="165"/>
      <c r="AT9" s="165"/>
      <c r="AU9" s="165"/>
      <c r="AV9" s="165"/>
      <c r="AW9" s="165"/>
      <c r="AX9" s="165"/>
      <c r="AY9" s="165"/>
      <c r="AZ9" s="165"/>
      <c r="BA9" s="165"/>
      <c r="BB9" s="165"/>
      <c r="BC9" s="165"/>
      <c r="BD9" s="165"/>
      <c r="BE9" s="165"/>
      <c r="BF9" s="165"/>
      <c r="BG9" s="165"/>
      <c r="BH9" s="165"/>
      <c r="BI9" s="165"/>
      <c r="BJ9" s="165"/>
    </row>
    <row r="10" spans="1:62" s="7" customFormat="1" ht="15">
      <c r="A10" s="142"/>
      <c r="E10" s="9"/>
      <c r="I10" s="36"/>
      <c r="J10" s="36"/>
      <c r="K10" s="36"/>
      <c r="L10" s="36"/>
      <c r="M10" s="36"/>
      <c r="O10" s="25" t="s">
        <v>54</v>
      </c>
      <c r="P10" s="27"/>
      <c r="Q10" s="5">
        <v>50</v>
      </c>
      <c r="R10" s="5">
        <v>50</v>
      </c>
      <c r="S10" s="5">
        <v>50</v>
      </c>
      <c r="T10" s="5" t="s">
        <v>94</v>
      </c>
      <c r="U10" s="5" t="s">
        <v>94</v>
      </c>
      <c r="V10" s="5" t="s">
        <v>94</v>
      </c>
      <c r="W10" s="5" t="s">
        <v>94</v>
      </c>
      <c r="X10" s="5">
        <v>35</v>
      </c>
      <c r="Y10" s="118"/>
      <c r="Z10" s="119"/>
      <c r="AA10" s="119"/>
      <c r="AB10" s="119"/>
      <c r="AC10" s="119"/>
      <c r="AD10" s="119"/>
      <c r="AE10" s="120"/>
      <c r="AF10" s="23" t="s">
        <v>64</v>
      </c>
      <c r="AG10" s="23"/>
      <c r="AH10" s="23"/>
      <c r="AI10" s="31"/>
      <c r="AJ10" s="5">
        <f>50-3*(AI10-4)</f>
        <v>62</v>
      </c>
      <c r="AN10" s="9"/>
      <c r="AO10" s="9"/>
      <c r="AQ10" s="165"/>
      <c r="AR10" s="165"/>
      <c r="AS10" s="165"/>
      <c r="AT10" s="165"/>
      <c r="AU10" s="165"/>
      <c r="AV10" s="165"/>
      <c r="AW10" s="165"/>
      <c r="AX10" s="165"/>
      <c r="AY10" s="165"/>
      <c r="AZ10" s="165"/>
      <c r="BA10" s="165"/>
      <c r="BB10" s="165"/>
      <c r="BC10" s="165"/>
      <c r="BD10" s="165"/>
      <c r="BE10" s="165"/>
      <c r="BF10" s="165"/>
      <c r="BG10" s="165"/>
      <c r="BH10" s="165"/>
      <c r="BI10" s="165"/>
      <c r="BJ10" s="165"/>
    </row>
    <row r="11" spans="1:62" ht="15">
      <c r="A11" s="142"/>
      <c r="C11" s="147" t="s">
        <v>40</v>
      </c>
      <c r="D11" s="154"/>
      <c r="E11" s="2" t="s">
        <v>16</v>
      </c>
      <c r="F11" s="4" t="s">
        <v>15</v>
      </c>
      <c r="G11" s="4" t="s">
        <v>14</v>
      </c>
      <c r="I11" s="159" t="s">
        <v>23</v>
      </c>
      <c r="J11" s="159"/>
      <c r="K11" s="160" t="s">
        <v>33</v>
      </c>
      <c r="L11" s="160"/>
      <c r="M11" s="160"/>
      <c r="O11" s="26" t="s">
        <v>55</v>
      </c>
      <c r="P11" s="27"/>
      <c r="Q11" s="5">
        <v>72</v>
      </c>
      <c r="R11" s="5">
        <v>72</v>
      </c>
      <c r="S11" s="5" t="s">
        <v>94</v>
      </c>
      <c r="T11" s="5" t="s">
        <v>94</v>
      </c>
      <c r="U11" s="5" t="s">
        <v>94</v>
      </c>
      <c r="V11" s="5" t="s">
        <v>94</v>
      </c>
      <c r="W11" s="5" t="s">
        <v>94</v>
      </c>
      <c r="X11" s="5" t="s">
        <v>94</v>
      </c>
      <c r="Y11" s="5" t="s">
        <v>94</v>
      </c>
      <c r="Z11" s="5" t="s">
        <v>94</v>
      </c>
      <c r="AA11" s="5" t="s">
        <v>94</v>
      </c>
      <c r="AB11" s="5">
        <v>62</v>
      </c>
      <c r="AC11" s="118"/>
      <c r="AD11" s="119"/>
      <c r="AE11" s="120"/>
      <c r="AF11" s="23" t="s">
        <v>72</v>
      </c>
      <c r="AG11" s="23"/>
      <c r="AH11" s="23"/>
      <c r="AI11" s="31"/>
      <c r="AJ11" s="5">
        <f>72-(AI11-3)</f>
        <v>75</v>
      </c>
      <c r="AQ11" s="165"/>
      <c r="AR11" s="165"/>
      <c r="AS11" s="165"/>
      <c r="AT11" s="165"/>
      <c r="AU11" s="165"/>
      <c r="AV11" s="165"/>
      <c r="AW11" s="165"/>
      <c r="AX11" s="165"/>
      <c r="AY11" s="165"/>
      <c r="AZ11" s="165"/>
      <c r="BA11" s="165"/>
      <c r="BB11" s="165"/>
      <c r="BC11" s="165"/>
      <c r="BD11" s="165"/>
      <c r="BE11" s="165"/>
      <c r="BF11" s="165"/>
      <c r="BG11" s="165"/>
      <c r="BH11" s="165"/>
      <c r="BI11" s="165"/>
      <c r="BJ11" s="165"/>
    </row>
    <row r="12" spans="1:62" ht="15">
      <c r="A12" s="142"/>
      <c r="C12" s="155" t="s">
        <v>1</v>
      </c>
      <c r="D12" s="155"/>
      <c r="E12" s="4" t="s">
        <v>2</v>
      </c>
      <c r="F12" s="16"/>
      <c r="G12" s="13" t="e">
        <f>ROUNDUP((1.15*F13/F14)*F15*F16*F17*F18,0)</f>
        <v>#DIV/0!</v>
      </c>
      <c r="I12" s="163" t="s">
        <v>24</v>
      </c>
      <c r="J12" s="163"/>
      <c r="K12" s="20" t="s">
        <v>26</v>
      </c>
      <c r="L12" s="12"/>
      <c r="M12" s="14"/>
      <c r="O12" s="26" t="s">
        <v>56</v>
      </c>
      <c r="P12" s="5">
        <v>36</v>
      </c>
      <c r="Q12" s="5">
        <v>36</v>
      </c>
      <c r="R12" s="5">
        <v>36</v>
      </c>
      <c r="S12" s="5">
        <v>36</v>
      </c>
      <c r="T12" s="5">
        <v>36</v>
      </c>
      <c r="U12" s="5">
        <v>36</v>
      </c>
      <c r="V12" s="118"/>
      <c r="W12" s="119"/>
      <c r="X12" s="119"/>
      <c r="Y12" s="119"/>
      <c r="Z12" s="119"/>
      <c r="AA12" s="119"/>
      <c r="AB12" s="119"/>
      <c r="AC12" s="119"/>
      <c r="AD12" s="119"/>
      <c r="AE12" s="120"/>
      <c r="AF12" s="124" t="s">
        <v>73</v>
      </c>
      <c r="AG12" s="125"/>
      <c r="AH12" s="126"/>
      <c r="AQ12" s="165"/>
      <c r="AR12" s="165"/>
      <c r="AS12" s="165"/>
      <c r="AT12" s="165"/>
      <c r="AU12" s="165"/>
      <c r="AV12" s="165"/>
      <c r="AW12" s="165"/>
      <c r="AX12" s="165"/>
      <c r="AY12" s="165"/>
      <c r="AZ12" s="165"/>
      <c r="BA12" s="165"/>
      <c r="BB12" s="165"/>
      <c r="BC12" s="165"/>
      <c r="BD12" s="165"/>
      <c r="BE12" s="165"/>
      <c r="BF12" s="165"/>
      <c r="BG12" s="165"/>
      <c r="BH12" s="165"/>
      <c r="BI12" s="165"/>
      <c r="BJ12" s="165"/>
    </row>
    <row r="13" spans="1:62" ht="15">
      <c r="A13" s="142"/>
      <c r="C13" s="152" t="s">
        <v>3</v>
      </c>
      <c r="D13" s="152"/>
      <c r="E13" s="1" t="s">
        <v>5</v>
      </c>
      <c r="F13" s="17"/>
      <c r="G13" s="7"/>
      <c r="I13" s="152" t="s">
        <v>25</v>
      </c>
      <c r="J13" s="152"/>
      <c r="K13" s="20">
        <v>1</v>
      </c>
      <c r="L13" s="12"/>
      <c r="O13" s="26" t="s">
        <v>57</v>
      </c>
      <c r="P13" s="121" t="s">
        <v>74</v>
      </c>
      <c r="Q13" s="123"/>
      <c r="R13" s="5">
        <v>80</v>
      </c>
      <c r="S13" s="5">
        <v>80</v>
      </c>
      <c r="T13" s="5">
        <v>80</v>
      </c>
      <c r="U13" s="5">
        <v>80</v>
      </c>
      <c r="V13" s="5" t="s">
        <v>94</v>
      </c>
      <c r="W13" s="5" t="s">
        <v>94</v>
      </c>
      <c r="X13" s="5" t="s">
        <v>94</v>
      </c>
      <c r="Y13" s="5" t="s">
        <v>94</v>
      </c>
      <c r="Z13" s="5" t="s">
        <v>94</v>
      </c>
      <c r="AA13" s="5" t="s">
        <v>94</v>
      </c>
      <c r="AB13" s="5" t="s">
        <v>94</v>
      </c>
      <c r="AC13" s="5" t="s">
        <v>94</v>
      </c>
      <c r="AD13" s="5" t="s">
        <v>94</v>
      </c>
      <c r="AE13" s="5">
        <v>65</v>
      </c>
      <c r="AF13" s="23" t="s">
        <v>75</v>
      </c>
      <c r="AG13" s="23"/>
      <c r="AH13" s="23"/>
      <c r="AI13" s="31"/>
      <c r="AJ13" s="5">
        <f>80-1.5*(AI13-6)</f>
        <v>89</v>
      </c>
      <c r="AK13" s="129"/>
      <c r="AL13" s="129"/>
      <c r="AM13" s="129"/>
      <c r="AN13" s="129"/>
      <c r="AO13" s="22"/>
      <c r="AQ13" s="165"/>
      <c r="AR13" s="165"/>
      <c r="AS13" s="165"/>
      <c r="AT13" s="165"/>
      <c r="AU13" s="165"/>
      <c r="AV13" s="165"/>
      <c r="AW13" s="165"/>
      <c r="AX13" s="165"/>
      <c r="AY13" s="165"/>
      <c r="AZ13" s="165"/>
      <c r="BA13" s="165"/>
      <c r="BB13" s="165"/>
      <c r="BC13" s="165"/>
      <c r="BD13" s="165"/>
      <c r="BE13" s="165"/>
      <c r="BF13" s="165"/>
      <c r="BG13" s="165"/>
      <c r="BH13" s="165"/>
      <c r="BI13" s="165"/>
      <c r="BJ13" s="165"/>
    </row>
    <row r="14" spans="1:62" ht="15">
      <c r="A14" s="142"/>
      <c r="C14" s="152" t="s">
        <v>43</v>
      </c>
      <c r="D14" s="152"/>
      <c r="E14" s="1" t="s">
        <v>4</v>
      </c>
      <c r="F14" s="17"/>
      <c r="G14" s="7"/>
      <c r="I14" s="152" t="s">
        <v>27</v>
      </c>
      <c r="J14" s="152"/>
      <c r="K14" s="20">
        <v>0.9</v>
      </c>
      <c r="L14" s="12"/>
      <c r="O14" s="26" t="s">
        <v>58</v>
      </c>
      <c r="P14" s="5">
        <v>75</v>
      </c>
      <c r="Q14" s="121" t="s">
        <v>77</v>
      </c>
      <c r="R14" s="122"/>
      <c r="S14" s="122"/>
      <c r="T14" s="122"/>
      <c r="U14" s="122"/>
      <c r="V14" s="123"/>
      <c r="W14" s="5">
        <v>70</v>
      </c>
      <c r="X14" s="121" t="s">
        <v>78</v>
      </c>
      <c r="Y14" s="122"/>
      <c r="Z14" s="122"/>
      <c r="AA14" s="122"/>
      <c r="AB14" s="122"/>
      <c r="AC14" s="123"/>
      <c r="AD14" s="131" t="s">
        <v>80</v>
      </c>
      <c r="AE14" s="133"/>
      <c r="AF14" s="124" t="s">
        <v>79</v>
      </c>
      <c r="AG14" s="125"/>
      <c r="AH14" s="126"/>
      <c r="AQ14" s="165"/>
      <c r="AR14" s="165"/>
      <c r="AS14" s="165"/>
      <c r="AT14" s="165"/>
      <c r="AU14" s="165"/>
      <c r="AV14" s="165"/>
      <c r="AW14" s="165"/>
      <c r="AX14" s="165"/>
      <c r="AY14" s="165"/>
      <c r="AZ14" s="165"/>
      <c r="BA14" s="165"/>
      <c r="BB14" s="165"/>
      <c r="BC14" s="165"/>
      <c r="BD14" s="165"/>
      <c r="BE14" s="165"/>
      <c r="BF14" s="165"/>
      <c r="BG14" s="165"/>
      <c r="BH14" s="165"/>
      <c r="BI14" s="165"/>
      <c r="BJ14" s="165"/>
    </row>
    <row r="15" spans="1:62" ht="15">
      <c r="A15" s="142"/>
      <c r="C15" s="152" t="s">
        <v>7</v>
      </c>
      <c r="D15" s="152"/>
      <c r="E15" s="1" t="s">
        <v>6</v>
      </c>
      <c r="F15" s="1">
        <v>1</v>
      </c>
      <c r="G15" s="7"/>
      <c r="H15" s="8"/>
      <c r="I15" s="152" t="s">
        <v>28</v>
      </c>
      <c r="J15" s="152"/>
      <c r="K15" s="20">
        <v>0.8</v>
      </c>
      <c r="L15" s="12"/>
      <c r="O15" s="21"/>
      <c r="P15" s="21"/>
      <c r="Q15" s="21"/>
      <c r="R15" s="21"/>
      <c r="S15" s="21"/>
      <c r="T15" s="21"/>
      <c r="U15" s="21"/>
      <c r="V15" s="21"/>
      <c r="W15" s="21"/>
      <c r="X15" s="21"/>
      <c r="Y15" s="21"/>
      <c r="Z15" s="21"/>
      <c r="AA15" s="21"/>
      <c r="AQ15" s="165"/>
      <c r="AR15" s="165"/>
      <c r="AS15" s="165"/>
      <c r="AT15" s="165"/>
      <c r="AU15" s="165"/>
      <c r="AV15" s="165"/>
      <c r="AW15" s="165"/>
      <c r="AX15" s="165"/>
      <c r="AY15" s="165"/>
      <c r="AZ15" s="165"/>
      <c r="BA15" s="165"/>
      <c r="BB15" s="165"/>
      <c r="BC15" s="165"/>
      <c r="BD15" s="165"/>
      <c r="BE15" s="165"/>
      <c r="BF15" s="165"/>
      <c r="BG15" s="165"/>
      <c r="BH15" s="165"/>
      <c r="BI15" s="165"/>
      <c r="BJ15" s="165"/>
    </row>
    <row r="16" spans="1:62" s="7" customFormat="1" ht="15">
      <c r="A16" s="142"/>
      <c r="C16" s="152" t="s">
        <v>8</v>
      </c>
      <c r="D16" s="152"/>
      <c r="E16" s="1" t="s">
        <v>9</v>
      </c>
      <c r="F16" s="1" t="e">
        <f>M3</f>
        <v>#DIV/0!</v>
      </c>
      <c r="I16" s="152" t="s">
        <v>29</v>
      </c>
      <c r="J16" s="152"/>
      <c r="K16" s="20">
        <v>1.1</v>
      </c>
      <c r="L16" s="12"/>
      <c r="O16" s="147" t="s">
        <v>60</v>
      </c>
      <c r="P16" s="148"/>
      <c r="Q16" s="148"/>
      <c r="R16" s="148"/>
      <c r="S16" s="148"/>
      <c r="T16" s="148"/>
      <c r="U16" s="148"/>
      <c r="V16" s="148"/>
      <c r="W16" s="148"/>
      <c r="X16" s="148"/>
      <c r="Y16" s="148"/>
      <c r="Z16" s="148"/>
      <c r="AA16" s="148"/>
      <c r="AB16" s="148"/>
      <c r="AC16" s="148"/>
      <c r="AD16" s="148"/>
      <c r="AE16" s="149"/>
      <c r="AI16" s="9"/>
      <c r="AJ16" s="9"/>
      <c r="AN16" s="9"/>
      <c r="AO16" s="9"/>
      <c r="AQ16" s="165"/>
      <c r="AR16" s="165"/>
      <c r="AS16" s="165"/>
      <c r="AT16" s="165"/>
      <c r="AU16" s="165"/>
      <c r="AV16" s="165"/>
      <c r="AW16" s="165"/>
      <c r="AX16" s="165"/>
      <c r="AY16" s="165"/>
      <c r="AZ16" s="165"/>
      <c r="BA16" s="165"/>
      <c r="BB16" s="165"/>
      <c r="BC16" s="165"/>
      <c r="BD16" s="165"/>
      <c r="BE16" s="165"/>
      <c r="BF16" s="165"/>
      <c r="BG16" s="165"/>
      <c r="BH16" s="165"/>
      <c r="BI16" s="165"/>
      <c r="BJ16" s="165"/>
    </row>
    <row r="17" spans="1:62" ht="15">
      <c r="A17" s="142"/>
      <c r="C17" s="152" t="s">
        <v>10</v>
      </c>
      <c r="D17" s="152"/>
      <c r="E17" s="1" t="s">
        <v>11</v>
      </c>
      <c r="F17" s="1">
        <f>M12</f>
        <v>0</v>
      </c>
      <c r="G17" s="7"/>
      <c r="I17" s="152" t="s">
        <v>30</v>
      </c>
      <c r="J17" s="152"/>
      <c r="K17" s="20">
        <v>1.2</v>
      </c>
      <c r="L17" s="12"/>
      <c r="O17" s="130" t="s">
        <v>48</v>
      </c>
      <c r="P17" s="131" t="s">
        <v>47</v>
      </c>
      <c r="Q17" s="132"/>
      <c r="R17" s="132"/>
      <c r="S17" s="132"/>
      <c r="T17" s="132"/>
      <c r="U17" s="132"/>
      <c r="V17" s="132"/>
      <c r="W17" s="132"/>
      <c r="X17" s="132"/>
      <c r="Y17" s="132"/>
      <c r="Z17" s="132"/>
      <c r="AA17" s="132"/>
      <c r="AB17" s="132"/>
      <c r="AC17" s="132"/>
      <c r="AD17" s="132"/>
      <c r="AE17" s="133"/>
      <c r="AF17" s="150" t="s">
        <v>76</v>
      </c>
      <c r="AG17" s="150"/>
      <c r="AH17" s="150"/>
      <c r="AI17" s="150"/>
      <c r="AJ17" s="150"/>
      <c r="AK17" s="150"/>
      <c r="AL17" s="150"/>
      <c r="AM17" s="150"/>
      <c r="AN17" s="150"/>
      <c r="AO17" s="150"/>
      <c r="AQ17" s="165"/>
      <c r="AR17" s="165"/>
      <c r="AS17" s="165"/>
      <c r="AT17" s="165"/>
      <c r="AU17" s="165"/>
      <c r="AV17" s="165"/>
      <c r="AW17" s="165"/>
      <c r="AX17" s="165"/>
      <c r="AY17" s="165"/>
      <c r="AZ17" s="165"/>
      <c r="BA17" s="165"/>
      <c r="BB17" s="165"/>
      <c r="BC17" s="165"/>
      <c r="BD17" s="165"/>
      <c r="BE17" s="165"/>
      <c r="BF17" s="165"/>
      <c r="BG17" s="165"/>
      <c r="BH17" s="165"/>
      <c r="BI17" s="165"/>
      <c r="BJ17" s="165"/>
    </row>
    <row r="18" spans="1:62" ht="15">
      <c r="A18" s="142"/>
      <c r="C18" s="152" t="s">
        <v>12</v>
      </c>
      <c r="D18" s="152"/>
      <c r="E18" s="1" t="s">
        <v>13</v>
      </c>
      <c r="F18" s="1">
        <f>1.3</f>
        <v>1.3</v>
      </c>
      <c r="G18" s="7"/>
      <c r="I18" s="152" t="s">
        <v>31</v>
      </c>
      <c r="J18" s="152"/>
      <c r="K18" s="20">
        <v>1</v>
      </c>
      <c r="L18" s="12"/>
      <c r="O18" s="130"/>
      <c r="P18" s="24">
        <v>1</v>
      </c>
      <c r="Q18" s="24">
        <v>2</v>
      </c>
      <c r="R18" s="24">
        <v>3</v>
      </c>
      <c r="S18" s="24">
        <v>4</v>
      </c>
      <c r="T18" s="24">
        <v>5</v>
      </c>
      <c r="U18" s="24">
        <v>6</v>
      </c>
      <c r="V18" s="24">
        <v>7</v>
      </c>
      <c r="W18" s="24">
        <v>8</v>
      </c>
      <c r="X18" s="24">
        <v>9</v>
      </c>
      <c r="Y18" s="24">
        <v>10</v>
      </c>
      <c r="Z18" s="24">
        <v>11</v>
      </c>
      <c r="AA18" s="24">
        <v>12</v>
      </c>
      <c r="AB18" s="24">
        <v>13</v>
      </c>
      <c r="AC18" s="24">
        <v>14</v>
      </c>
      <c r="AD18" s="24">
        <v>15</v>
      </c>
      <c r="AE18" s="24">
        <v>16</v>
      </c>
      <c r="AF18" s="150"/>
      <c r="AG18" s="150"/>
      <c r="AH18" s="150"/>
      <c r="AI18" s="150"/>
      <c r="AJ18" s="150"/>
      <c r="AK18" s="150"/>
      <c r="AL18" s="150"/>
      <c r="AM18" s="150"/>
      <c r="AN18" s="150"/>
      <c r="AO18" s="150"/>
      <c r="AQ18" s="165"/>
      <c r="AR18" s="165"/>
      <c r="AS18" s="165"/>
      <c r="AT18" s="165"/>
      <c r="AU18" s="165"/>
      <c r="AV18" s="165"/>
      <c r="AW18" s="165"/>
      <c r="AX18" s="165"/>
      <c r="AY18" s="165"/>
      <c r="AZ18" s="165"/>
      <c r="BA18" s="165"/>
      <c r="BB18" s="165"/>
      <c r="BC18" s="165"/>
      <c r="BD18" s="165"/>
      <c r="BE18" s="165"/>
      <c r="BF18" s="165"/>
      <c r="BG18" s="165"/>
      <c r="BH18" s="165"/>
      <c r="BI18" s="165"/>
      <c r="BJ18" s="165"/>
    </row>
    <row r="19" spans="1:62" ht="15">
      <c r="A19" s="142"/>
      <c r="C19" s="7"/>
      <c r="D19" s="7"/>
      <c r="E19" s="7"/>
      <c r="F19" s="7"/>
      <c r="G19" s="7"/>
      <c r="I19" s="144" t="s">
        <v>32</v>
      </c>
      <c r="J19" s="145"/>
      <c r="K19" s="20">
        <v>1.5</v>
      </c>
      <c r="L19" s="12"/>
      <c r="O19" s="25" t="s">
        <v>49</v>
      </c>
      <c r="P19" s="5">
        <v>1.2</v>
      </c>
      <c r="Q19" s="5">
        <v>1.2</v>
      </c>
      <c r="R19" s="5">
        <v>0.25</v>
      </c>
      <c r="S19" s="118"/>
      <c r="T19" s="119"/>
      <c r="U19" s="119"/>
      <c r="V19" s="119"/>
      <c r="W19" s="119"/>
      <c r="X19" s="119"/>
      <c r="Y19" s="119"/>
      <c r="Z19" s="119"/>
      <c r="AA19" s="119"/>
      <c r="AB19" s="119"/>
      <c r="AC19" s="119"/>
      <c r="AD19" s="119"/>
      <c r="AE19" s="120"/>
      <c r="AF19" s="150"/>
      <c r="AG19" s="150"/>
      <c r="AH19" s="150"/>
      <c r="AI19" s="150"/>
      <c r="AJ19" s="150"/>
      <c r="AK19" s="150"/>
      <c r="AL19" s="150"/>
      <c r="AM19" s="150"/>
      <c r="AN19" s="150"/>
      <c r="AO19" s="150"/>
      <c r="AQ19" s="165"/>
      <c r="AR19" s="165"/>
      <c r="AS19" s="165"/>
      <c r="AT19" s="165"/>
      <c r="AU19" s="165"/>
      <c r="AV19" s="165"/>
      <c r="AW19" s="165"/>
      <c r="AX19" s="165"/>
      <c r="AY19" s="165"/>
      <c r="AZ19" s="165"/>
      <c r="BA19" s="165"/>
      <c r="BB19" s="165"/>
      <c r="BC19" s="165"/>
      <c r="BD19" s="165"/>
      <c r="BE19" s="165"/>
      <c r="BF19" s="165"/>
      <c r="BG19" s="165"/>
      <c r="BH19" s="165"/>
      <c r="BI19" s="165"/>
      <c r="BJ19" s="165"/>
    </row>
    <row r="20" spans="1:62" ht="15">
      <c r="A20" s="143"/>
      <c r="C20" s="147" t="s">
        <v>41</v>
      </c>
      <c r="D20" s="154"/>
      <c r="E20" s="2" t="s">
        <v>16</v>
      </c>
      <c r="F20" s="4" t="s">
        <v>15</v>
      </c>
      <c r="G20" s="4" t="s">
        <v>14</v>
      </c>
      <c r="L20" s="12"/>
      <c r="O20" s="25" t="s">
        <v>50</v>
      </c>
      <c r="P20" s="5">
        <v>10</v>
      </c>
      <c r="Q20" s="5">
        <v>10</v>
      </c>
      <c r="R20" s="5">
        <v>10</v>
      </c>
      <c r="S20" s="5">
        <v>10</v>
      </c>
      <c r="T20" s="118"/>
      <c r="U20" s="119"/>
      <c r="V20" s="119"/>
      <c r="W20" s="119"/>
      <c r="X20" s="119"/>
      <c r="Y20" s="119"/>
      <c r="Z20" s="119"/>
      <c r="AA20" s="119"/>
      <c r="AB20" s="119"/>
      <c r="AC20" s="119"/>
      <c r="AD20" s="119"/>
      <c r="AE20" s="120"/>
      <c r="AF20" s="150"/>
      <c r="AG20" s="150"/>
      <c r="AH20" s="150"/>
      <c r="AI20" s="150"/>
      <c r="AJ20" s="150"/>
      <c r="AK20" s="150"/>
      <c r="AL20" s="150"/>
      <c r="AM20" s="150"/>
      <c r="AN20" s="150"/>
      <c r="AO20" s="150"/>
      <c r="AQ20" s="165"/>
      <c r="AR20" s="165"/>
      <c r="AS20" s="165"/>
      <c r="AT20" s="165"/>
      <c r="AU20" s="165"/>
      <c r="AV20" s="165"/>
      <c r="AW20" s="165"/>
      <c r="AX20" s="165"/>
      <c r="AY20" s="165"/>
      <c r="AZ20" s="165"/>
      <c r="BA20" s="165"/>
      <c r="BB20" s="165"/>
      <c r="BC20" s="165"/>
      <c r="BD20" s="165"/>
      <c r="BE20" s="165"/>
      <c r="BF20" s="165"/>
      <c r="BG20" s="165"/>
      <c r="BH20" s="165"/>
      <c r="BI20" s="165"/>
      <c r="BJ20" s="165"/>
    </row>
    <row r="21" spans="1:62" ht="15">
      <c r="A21" s="34"/>
      <c r="C21" s="155" t="s">
        <v>1</v>
      </c>
      <c r="D21" s="155"/>
      <c r="E21" s="4" t="s">
        <v>2</v>
      </c>
      <c r="F21" s="16"/>
      <c r="G21" s="13" t="e">
        <f>ROUNDUP((F22/F23)*F24*F25*F26*F27,0)</f>
        <v>#DIV/0!</v>
      </c>
      <c r="I21" s="153" t="s">
        <v>34</v>
      </c>
      <c r="J21" s="153"/>
      <c r="K21" s="2" t="s">
        <v>16</v>
      </c>
      <c r="L21" s="4" t="s">
        <v>15</v>
      </c>
      <c r="M21" s="4" t="s">
        <v>14</v>
      </c>
      <c r="O21" s="25" t="s">
        <v>51</v>
      </c>
      <c r="P21" s="5">
        <f>-Q2113</f>
        <v>0</v>
      </c>
      <c r="Q21" s="5">
        <v>14</v>
      </c>
      <c r="R21" s="5">
        <v>14</v>
      </c>
      <c r="S21" s="5">
        <v>14</v>
      </c>
      <c r="T21" s="118"/>
      <c r="U21" s="119"/>
      <c r="V21" s="119"/>
      <c r="W21" s="119"/>
      <c r="X21" s="119"/>
      <c r="Y21" s="119"/>
      <c r="Z21" s="119"/>
      <c r="AA21" s="119"/>
      <c r="AB21" s="119"/>
      <c r="AC21" s="119"/>
      <c r="AD21" s="119"/>
      <c r="AE21" s="120"/>
      <c r="AQ21" s="165"/>
      <c r="AR21" s="165"/>
      <c r="AS21" s="165"/>
      <c r="AT21" s="165"/>
      <c r="AU21" s="165"/>
      <c r="AV21" s="165"/>
      <c r="AW21" s="165"/>
      <c r="AX21" s="165"/>
      <c r="AY21" s="165"/>
      <c r="AZ21" s="165"/>
      <c r="BA21" s="165"/>
      <c r="BB21" s="165"/>
      <c r="BC21" s="165"/>
      <c r="BD21" s="165"/>
      <c r="BE21" s="165"/>
      <c r="BF21" s="165"/>
      <c r="BG21" s="165"/>
      <c r="BH21" s="165"/>
      <c r="BI21" s="165"/>
      <c r="BJ21" s="165"/>
    </row>
    <row r="22" spans="1:62" ht="15">
      <c r="A22" s="21"/>
      <c r="C22" s="152" t="s">
        <v>42</v>
      </c>
      <c r="D22" s="152"/>
      <c r="E22" s="1" t="s">
        <v>18</v>
      </c>
      <c r="F22" s="17"/>
      <c r="G22" s="7"/>
      <c r="I22" s="152" t="s">
        <v>35</v>
      </c>
      <c r="J22" s="152"/>
      <c r="K22" s="20" t="s">
        <v>36</v>
      </c>
      <c r="L22" s="18"/>
      <c r="M22" s="15" t="e">
        <f>1+10*L24</f>
        <v>#DIV/0!</v>
      </c>
      <c r="O22" s="25" t="s">
        <v>52</v>
      </c>
      <c r="P22" s="27"/>
      <c r="Q22" s="5">
        <v>18</v>
      </c>
      <c r="R22" s="5">
        <v>18</v>
      </c>
      <c r="S22" s="5">
        <v>18</v>
      </c>
      <c r="T22" s="5" t="s">
        <v>94</v>
      </c>
      <c r="U22" s="5">
        <v>12</v>
      </c>
      <c r="V22" s="118"/>
      <c r="W22" s="119"/>
      <c r="X22" s="119"/>
      <c r="Y22" s="119"/>
      <c r="Z22" s="119"/>
      <c r="AA22" s="119"/>
      <c r="AB22" s="119"/>
      <c r="AC22" s="119"/>
      <c r="AD22" s="119"/>
      <c r="AE22" s="120"/>
      <c r="AF22" s="23" t="s">
        <v>65</v>
      </c>
      <c r="AG22" s="23"/>
      <c r="AH22" s="23"/>
      <c r="AI22" s="31"/>
      <c r="AJ22" s="5">
        <f>18-3*(AI22-4)</f>
        <v>30</v>
      </c>
      <c r="AQ22" s="165"/>
      <c r="AR22" s="165"/>
      <c r="AS22" s="165"/>
      <c r="AT22" s="165"/>
      <c r="AU22" s="165"/>
      <c r="AV22" s="165"/>
      <c r="AW22" s="165"/>
      <c r="AX22" s="165"/>
      <c r="AY22" s="165"/>
      <c r="AZ22" s="165"/>
      <c r="BA22" s="165"/>
      <c r="BB22" s="165"/>
      <c r="BC22" s="165"/>
      <c r="BD22" s="165"/>
      <c r="BE22" s="165"/>
      <c r="BF22" s="165"/>
      <c r="BG22" s="165"/>
      <c r="BH22" s="165"/>
      <c r="BI22" s="165"/>
      <c r="BJ22" s="165"/>
    </row>
    <row r="23" spans="1:62" ht="14.25" customHeight="1">
      <c r="A23" s="156" t="s">
        <v>91</v>
      </c>
      <c r="C23" s="152" t="s">
        <v>83</v>
      </c>
      <c r="D23" s="152"/>
      <c r="E23" s="1" t="s">
        <v>44</v>
      </c>
      <c r="F23" s="17"/>
      <c r="G23" s="7"/>
      <c r="I23" s="152" t="s">
        <v>90</v>
      </c>
      <c r="J23" s="152"/>
      <c r="K23" s="20" t="s">
        <v>37</v>
      </c>
      <c r="L23" s="18"/>
      <c r="O23" s="25" t="s">
        <v>53</v>
      </c>
      <c r="P23" s="5">
        <v>31</v>
      </c>
      <c r="Q23" s="5" t="s">
        <v>68</v>
      </c>
      <c r="R23" s="5">
        <v>20</v>
      </c>
      <c r="S23" s="5">
        <v>20</v>
      </c>
      <c r="T23" s="118"/>
      <c r="U23" s="119"/>
      <c r="V23" s="119"/>
      <c r="W23" s="119"/>
      <c r="X23" s="119"/>
      <c r="Y23" s="119"/>
      <c r="Z23" s="119"/>
      <c r="AA23" s="119"/>
      <c r="AB23" s="119"/>
      <c r="AC23" s="119"/>
      <c r="AD23" s="119"/>
      <c r="AE23" s="120"/>
      <c r="AF23" s="23" t="s">
        <v>67</v>
      </c>
      <c r="AG23" s="23"/>
      <c r="AH23" s="23"/>
      <c r="AI23" s="31"/>
      <c r="AJ23" s="5">
        <f>31-11*(AI23-1)</f>
        <v>42</v>
      </c>
      <c r="AQ23" s="165"/>
      <c r="AR23" s="165"/>
      <c r="AS23" s="165"/>
      <c r="AT23" s="165"/>
      <c r="AU23" s="165"/>
      <c r="AV23" s="165"/>
      <c r="AW23" s="165"/>
      <c r="AX23" s="165"/>
      <c r="AY23" s="165"/>
      <c r="AZ23" s="165"/>
      <c r="BA23" s="165"/>
      <c r="BB23" s="165"/>
      <c r="BC23" s="165"/>
      <c r="BD23" s="165"/>
      <c r="BE23" s="165"/>
      <c r="BF23" s="165"/>
      <c r="BG23" s="165"/>
      <c r="BH23" s="165"/>
      <c r="BI23" s="165"/>
      <c r="BJ23" s="165"/>
    </row>
    <row r="24" spans="1:62" ht="15">
      <c r="A24" s="156"/>
      <c r="C24" s="152" t="s">
        <v>7</v>
      </c>
      <c r="D24" s="152"/>
      <c r="E24" s="1" t="s">
        <v>6</v>
      </c>
      <c r="F24" s="1">
        <v>1</v>
      </c>
      <c r="G24" s="7"/>
      <c r="I24" s="152" t="s">
        <v>38</v>
      </c>
      <c r="J24" s="152"/>
      <c r="K24" s="20" t="s">
        <v>39</v>
      </c>
      <c r="L24" s="3" t="e">
        <f>L22/L23</f>
        <v>#DIV/0!</v>
      </c>
      <c r="O24" s="25" t="s">
        <v>54</v>
      </c>
      <c r="P24" s="27"/>
      <c r="Q24" s="5">
        <v>27</v>
      </c>
      <c r="R24" s="5">
        <v>27</v>
      </c>
      <c r="S24" s="5">
        <v>27</v>
      </c>
      <c r="T24" s="5" t="s">
        <v>94</v>
      </c>
      <c r="U24" s="5">
        <v>18</v>
      </c>
      <c r="V24" s="5" t="s">
        <v>94</v>
      </c>
      <c r="W24" s="5">
        <v>14</v>
      </c>
      <c r="X24" s="118"/>
      <c r="Y24" s="119"/>
      <c r="Z24" s="119"/>
      <c r="AA24" s="119"/>
      <c r="AB24" s="119"/>
      <c r="AC24" s="119"/>
      <c r="AD24" s="119"/>
      <c r="AE24" s="120"/>
      <c r="AF24" s="23" t="s">
        <v>65</v>
      </c>
      <c r="AG24" s="23"/>
      <c r="AH24" s="23"/>
      <c r="AI24" s="31"/>
      <c r="AJ24" s="5">
        <f>27-4.5*(AI24-4)</f>
        <v>45</v>
      </c>
      <c r="AK24" s="23" t="s">
        <v>70</v>
      </c>
      <c r="AL24" s="23"/>
      <c r="AM24" s="23"/>
      <c r="AN24" s="31"/>
      <c r="AO24" s="5">
        <f>18-2*(AN24-6)</f>
        <v>30</v>
      </c>
      <c r="AQ24" s="165"/>
      <c r="AR24" s="165"/>
      <c r="AS24" s="165"/>
      <c r="AT24" s="165"/>
      <c r="AU24" s="165"/>
      <c r="AV24" s="165"/>
      <c r="AW24" s="165"/>
      <c r="AX24" s="165"/>
      <c r="AY24" s="165"/>
      <c r="AZ24" s="165"/>
      <c r="BA24" s="165"/>
      <c r="BB24" s="165"/>
      <c r="BC24" s="165"/>
      <c r="BD24" s="165"/>
      <c r="BE24" s="165"/>
      <c r="BF24" s="165"/>
      <c r="BG24" s="165"/>
      <c r="BH24" s="165"/>
      <c r="BI24" s="165"/>
      <c r="BJ24" s="165"/>
    </row>
    <row r="25" spans="1:62" ht="15">
      <c r="A25" s="156"/>
      <c r="C25" s="140" t="s">
        <v>8</v>
      </c>
      <c r="D25" s="140"/>
      <c r="E25" s="11" t="s">
        <v>9</v>
      </c>
      <c r="F25" s="11" t="e">
        <f>M3</f>
        <v>#DIV/0!</v>
      </c>
      <c r="G25" s="7"/>
      <c r="O25" s="26" t="s">
        <v>55</v>
      </c>
      <c r="P25" s="27"/>
      <c r="Q25" s="5">
        <v>33</v>
      </c>
      <c r="R25" s="5">
        <v>33</v>
      </c>
      <c r="S25" s="5" t="s">
        <v>94</v>
      </c>
      <c r="T25" s="5" t="s">
        <v>94</v>
      </c>
      <c r="U25" s="5" t="s">
        <v>94</v>
      </c>
      <c r="V25" s="5" t="s">
        <v>94</v>
      </c>
      <c r="W25" s="5" t="s">
        <v>94</v>
      </c>
      <c r="X25" s="5" t="s">
        <v>94</v>
      </c>
      <c r="Y25" s="5" t="s">
        <v>94</v>
      </c>
      <c r="Z25" s="5" t="s">
        <v>94</v>
      </c>
      <c r="AA25" s="5" t="s">
        <v>94</v>
      </c>
      <c r="AB25" s="5">
        <v>9.3</v>
      </c>
      <c r="AC25" s="118"/>
      <c r="AD25" s="119"/>
      <c r="AE25" s="120"/>
      <c r="AF25" s="23" t="s">
        <v>72</v>
      </c>
      <c r="AG25" s="23"/>
      <c r="AH25" s="23"/>
      <c r="AI25" s="31"/>
      <c r="AJ25" s="5">
        <f>33-2.37*(AI25-3)</f>
        <v>40.11</v>
      </c>
      <c r="AQ25" s="165"/>
      <c r="AR25" s="165"/>
      <c r="AS25" s="165"/>
      <c r="AT25" s="165"/>
      <c r="AU25" s="165"/>
      <c r="AV25" s="165"/>
      <c r="AW25" s="165"/>
      <c r="AX25" s="165"/>
      <c r="AY25" s="165"/>
      <c r="AZ25" s="165"/>
      <c r="BA25" s="165"/>
      <c r="BB25" s="165"/>
      <c r="BC25" s="165"/>
      <c r="BD25" s="165"/>
      <c r="BE25" s="165"/>
      <c r="BF25" s="165"/>
      <c r="BG25" s="165"/>
      <c r="BH25" s="165"/>
      <c r="BI25" s="165"/>
      <c r="BJ25" s="165"/>
    </row>
    <row r="26" spans="1:62" s="7" customFormat="1" ht="14.25">
      <c r="A26" s="156"/>
      <c r="C26" s="152" t="s">
        <v>10</v>
      </c>
      <c r="D26" s="152"/>
      <c r="E26" s="1" t="s">
        <v>11</v>
      </c>
      <c r="F26" s="1">
        <f>M12</f>
        <v>0</v>
      </c>
      <c r="I26" s="161" t="s">
        <v>90</v>
      </c>
      <c r="J26" s="162"/>
      <c r="K26" s="5">
        <f>2*(K27*K28+K27*K29+K28*K29)</f>
        <v>298</v>
      </c>
      <c r="O26" s="26" t="s">
        <v>56</v>
      </c>
      <c r="P26" s="5">
        <v>18.3</v>
      </c>
      <c r="Q26" s="5">
        <v>18.3</v>
      </c>
      <c r="R26" s="5">
        <v>18.3</v>
      </c>
      <c r="S26" s="5">
        <v>18.3</v>
      </c>
      <c r="T26" s="5">
        <v>18.3</v>
      </c>
      <c r="U26" s="5">
        <v>18.3</v>
      </c>
      <c r="V26" s="118"/>
      <c r="W26" s="119"/>
      <c r="X26" s="119"/>
      <c r="Y26" s="119"/>
      <c r="Z26" s="119"/>
      <c r="AA26" s="119"/>
      <c r="AB26" s="119"/>
      <c r="AC26" s="119"/>
      <c r="AD26" s="119"/>
      <c r="AE26" s="120"/>
      <c r="AF26" s="124" t="s">
        <v>73</v>
      </c>
      <c r="AG26" s="125"/>
      <c r="AH26" s="126"/>
      <c r="AI26" s="9"/>
      <c r="AJ26" s="9"/>
      <c r="AN26" s="9"/>
      <c r="AO26" s="9"/>
      <c r="AQ26" s="165"/>
      <c r="AR26" s="165"/>
      <c r="AS26" s="165"/>
      <c r="AT26" s="165"/>
      <c r="AU26" s="165"/>
      <c r="AV26" s="165"/>
      <c r="AW26" s="165"/>
      <c r="AX26" s="165"/>
      <c r="AY26" s="165"/>
      <c r="AZ26" s="165"/>
      <c r="BA26" s="165"/>
      <c r="BB26" s="165"/>
      <c r="BC26" s="165"/>
      <c r="BD26" s="165"/>
      <c r="BE26" s="165"/>
      <c r="BF26" s="165"/>
      <c r="BG26" s="165"/>
      <c r="BH26" s="165"/>
      <c r="BI26" s="165"/>
      <c r="BJ26" s="165"/>
    </row>
    <row r="27" spans="1:62" ht="14.25">
      <c r="A27" s="156"/>
      <c r="C27" s="152" t="s">
        <v>12</v>
      </c>
      <c r="D27" s="152"/>
      <c r="E27" s="1" t="s">
        <v>13</v>
      </c>
      <c r="F27" s="1">
        <f>1.2</f>
        <v>1.2</v>
      </c>
      <c r="G27" s="7"/>
      <c r="I27" s="124" t="s">
        <v>137</v>
      </c>
      <c r="J27" s="126"/>
      <c r="K27" s="17">
        <v>15</v>
      </c>
      <c r="O27" s="26" t="s">
        <v>57</v>
      </c>
      <c r="P27" s="121" t="s">
        <v>74</v>
      </c>
      <c r="Q27" s="123"/>
      <c r="R27" s="5">
        <v>36</v>
      </c>
      <c r="S27" s="5">
        <v>36</v>
      </c>
      <c r="T27" s="5">
        <v>36</v>
      </c>
      <c r="U27" s="5">
        <v>36</v>
      </c>
      <c r="V27" s="5" t="s">
        <v>94</v>
      </c>
      <c r="W27" s="5" t="s">
        <v>94</v>
      </c>
      <c r="X27" s="5" t="s">
        <v>94</v>
      </c>
      <c r="Y27" s="5" t="s">
        <v>94</v>
      </c>
      <c r="Z27" s="5" t="s">
        <v>94</v>
      </c>
      <c r="AA27" s="5" t="s">
        <v>94</v>
      </c>
      <c r="AB27" s="5" t="s">
        <v>94</v>
      </c>
      <c r="AC27" s="5" t="s">
        <v>94</v>
      </c>
      <c r="AD27" s="5" t="s">
        <v>94</v>
      </c>
      <c r="AE27" s="5">
        <v>12</v>
      </c>
      <c r="AF27" s="23" t="s">
        <v>75</v>
      </c>
      <c r="AG27" s="23"/>
      <c r="AH27" s="23"/>
      <c r="AI27" s="31"/>
      <c r="AJ27" s="5">
        <f>36-2.4*(AI27-6)</f>
        <v>50.4</v>
      </c>
      <c r="AQ27" s="164" t="s">
        <v>244</v>
      </c>
      <c r="AR27" s="165"/>
      <c r="AS27" s="165"/>
      <c r="AT27" s="165"/>
      <c r="AU27" s="165"/>
      <c r="AV27" s="165"/>
      <c r="AW27" s="165"/>
      <c r="AX27" s="165"/>
      <c r="AY27" s="165"/>
      <c r="AZ27" s="165"/>
      <c r="BA27" s="165"/>
      <c r="BB27" s="165"/>
      <c r="BC27" s="165"/>
      <c r="BD27" s="165"/>
      <c r="BE27" s="165"/>
      <c r="BF27" s="165"/>
      <c r="BG27" s="165"/>
      <c r="BH27" s="165"/>
      <c r="BI27" s="165"/>
      <c r="BJ27" s="165"/>
    </row>
    <row r="28" spans="1:62" ht="14.25">
      <c r="A28" s="156"/>
      <c r="C28" s="12"/>
      <c r="D28" s="12"/>
      <c r="E28" s="12"/>
      <c r="F28" s="12"/>
      <c r="G28" s="12"/>
      <c r="I28" s="124" t="s">
        <v>138</v>
      </c>
      <c r="J28" s="126"/>
      <c r="K28" s="17">
        <v>5</v>
      </c>
      <c r="O28" s="26" t="s">
        <v>58</v>
      </c>
      <c r="P28" s="5">
        <v>58</v>
      </c>
      <c r="Q28" s="121" t="s">
        <v>77</v>
      </c>
      <c r="R28" s="122"/>
      <c r="S28" s="122"/>
      <c r="T28" s="122"/>
      <c r="U28" s="122"/>
      <c r="V28" s="123"/>
      <c r="W28" s="131" t="s">
        <v>80</v>
      </c>
      <c r="X28" s="133"/>
      <c r="Y28" s="118"/>
      <c r="Z28" s="119"/>
      <c r="AA28" s="119"/>
      <c r="AB28" s="119"/>
      <c r="AC28" s="119"/>
      <c r="AD28" s="119"/>
      <c r="AE28" s="120"/>
      <c r="AF28" s="124" t="s">
        <v>81</v>
      </c>
      <c r="AG28" s="125"/>
      <c r="AH28" s="126"/>
      <c r="AQ28" s="165"/>
      <c r="AR28" s="165"/>
      <c r="AS28" s="165"/>
      <c r="AT28" s="165"/>
      <c r="AU28" s="165"/>
      <c r="AV28" s="165"/>
      <c r="AW28" s="165"/>
      <c r="AX28" s="165"/>
      <c r="AY28" s="165"/>
      <c r="AZ28" s="165"/>
      <c r="BA28" s="165"/>
      <c r="BB28" s="165"/>
      <c r="BC28" s="165"/>
      <c r="BD28" s="165"/>
      <c r="BE28" s="165"/>
      <c r="BF28" s="165"/>
      <c r="BG28" s="165"/>
      <c r="BH28" s="165"/>
      <c r="BI28" s="165"/>
      <c r="BJ28" s="165"/>
    </row>
    <row r="29" spans="3:62" ht="14.25">
      <c r="C29" s="147" t="s">
        <v>45</v>
      </c>
      <c r="D29" s="154"/>
      <c r="E29" s="2" t="s">
        <v>16</v>
      </c>
      <c r="F29" s="4" t="s">
        <v>15</v>
      </c>
      <c r="G29" s="4" t="s">
        <v>14</v>
      </c>
      <c r="I29" s="124" t="s">
        <v>116</v>
      </c>
      <c r="J29" s="126"/>
      <c r="K29" s="17">
        <v>3.7</v>
      </c>
      <c r="O29" s="127"/>
      <c r="P29" s="127"/>
      <c r="Q29" s="22"/>
      <c r="R29" s="21"/>
      <c r="S29" s="21"/>
      <c r="T29" s="21"/>
      <c r="U29" s="21"/>
      <c r="V29" s="21"/>
      <c r="W29" s="21"/>
      <c r="X29" s="21"/>
      <c r="Y29" s="21"/>
      <c r="Z29" s="21"/>
      <c r="AA29" s="21"/>
      <c r="AQ29" s="165"/>
      <c r="AR29" s="165"/>
      <c r="AS29" s="165"/>
      <c r="AT29" s="165"/>
      <c r="AU29" s="165"/>
      <c r="AV29" s="165"/>
      <c r="AW29" s="165"/>
      <c r="AX29" s="165"/>
      <c r="AY29" s="165"/>
      <c r="AZ29" s="165"/>
      <c r="BA29" s="165"/>
      <c r="BB29" s="165"/>
      <c r="BC29" s="165"/>
      <c r="BD29" s="165"/>
      <c r="BE29" s="165"/>
      <c r="BF29" s="165"/>
      <c r="BG29" s="165"/>
      <c r="BH29" s="165"/>
      <c r="BI29" s="165"/>
      <c r="BJ29" s="165"/>
    </row>
    <row r="30" spans="3:62" ht="14.25" customHeight="1">
      <c r="C30" s="155" t="s">
        <v>1</v>
      </c>
      <c r="D30" s="155"/>
      <c r="E30" s="4" t="s">
        <v>2</v>
      </c>
      <c r="F30" s="16"/>
      <c r="G30" s="13" t="e">
        <f>ROUNDUP((1.1*F31/F32)*F33*F34*F35*F36,0)</f>
        <v>#DIV/0!</v>
      </c>
      <c r="I30" s="124" t="s">
        <v>3</v>
      </c>
      <c r="J30" s="126"/>
      <c r="K30" s="5">
        <f>K27*K28*K29</f>
        <v>277.5</v>
      </c>
      <c r="O30" s="147" t="s">
        <v>61</v>
      </c>
      <c r="P30" s="148"/>
      <c r="Q30" s="148"/>
      <c r="R30" s="148"/>
      <c r="S30" s="148"/>
      <c r="T30" s="148"/>
      <c r="U30" s="148"/>
      <c r="V30" s="148"/>
      <c r="W30" s="148"/>
      <c r="X30" s="148"/>
      <c r="Y30" s="148"/>
      <c r="Z30" s="148"/>
      <c r="AA30" s="148"/>
      <c r="AB30" s="148"/>
      <c r="AC30" s="148"/>
      <c r="AD30" s="148"/>
      <c r="AE30" s="149"/>
      <c r="AQ30" s="165"/>
      <c r="AR30" s="165"/>
      <c r="AS30" s="165"/>
      <c r="AT30" s="165"/>
      <c r="AU30" s="165"/>
      <c r="AV30" s="165"/>
      <c r="AW30" s="165"/>
      <c r="AX30" s="165"/>
      <c r="AY30" s="165"/>
      <c r="AZ30" s="165"/>
      <c r="BA30" s="165"/>
      <c r="BB30" s="165"/>
      <c r="BC30" s="165"/>
      <c r="BD30" s="165"/>
      <c r="BE30" s="165"/>
      <c r="BF30" s="165"/>
      <c r="BG30" s="165"/>
      <c r="BH30" s="165"/>
      <c r="BI30" s="165"/>
      <c r="BJ30" s="165"/>
    </row>
    <row r="31" spans="1:62" s="7" customFormat="1" ht="15.75" customHeight="1">
      <c r="A31" s="139" t="s">
        <v>86</v>
      </c>
      <c r="C31" s="152" t="s">
        <v>42</v>
      </c>
      <c r="D31" s="152"/>
      <c r="E31" s="1" t="s">
        <v>18</v>
      </c>
      <c r="F31" s="17"/>
      <c r="J31" s="61"/>
      <c r="O31" s="130" t="s">
        <v>48</v>
      </c>
      <c r="P31" s="130" t="s">
        <v>47</v>
      </c>
      <c r="Q31" s="130"/>
      <c r="R31" s="130"/>
      <c r="S31" s="130"/>
      <c r="T31" s="130"/>
      <c r="U31" s="130"/>
      <c r="V31" s="130"/>
      <c r="W31" s="130"/>
      <c r="X31" s="130"/>
      <c r="Y31" s="130"/>
      <c r="Z31" s="130"/>
      <c r="AA31" s="130"/>
      <c r="AB31" s="130"/>
      <c r="AC31" s="130"/>
      <c r="AD31" s="130"/>
      <c r="AE31" s="130"/>
      <c r="AF31" s="128"/>
      <c r="AG31" s="128"/>
      <c r="AH31" s="128"/>
      <c r="AI31" s="128"/>
      <c r="AJ31" s="128"/>
      <c r="AK31" s="128"/>
      <c r="AL31" s="128"/>
      <c r="AM31" s="128"/>
      <c r="AN31" s="128"/>
      <c r="AO31" s="128"/>
      <c r="AQ31" s="165"/>
      <c r="AR31" s="165"/>
      <c r="AS31" s="165"/>
      <c r="AT31" s="165"/>
      <c r="AU31" s="165"/>
      <c r="AV31" s="165"/>
      <c r="AW31" s="165"/>
      <c r="AX31" s="165"/>
      <c r="AY31" s="165"/>
      <c r="AZ31" s="165"/>
      <c r="BA31" s="165"/>
      <c r="BB31" s="165"/>
      <c r="BC31" s="165"/>
      <c r="BD31" s="165"/>
      <c r="BE31" s="165"/>
      <c r="BF31" s="165"/>
      <c r="BG31" s="165"/>
      <c r="BH31" s="165"/>
      <c r="BI31" s="165"/>
      <c r="BJ31" s="165"/>
    </row>
    <row r="32" spans="1:62" s="7" customFormat="1" ht="14.25">
      <c r="A32" s="139"/>
      <c r="C32" s="152" t="s">
        <v>83</v>
      </c>
      <c r="D32" s="152"/>
      <c r="E32" s="1" t="s">
        <v>44</v>
      </c>
      <c r="F32" s="17"/>
      <c r="J32" s="61"/>
      <c r="O32" s="130"/>
      <c r="P32" s="33">
        <v>1</v>
      </c>
      <c r="Q32" s="33">
        <v>2</v>
      </c>
      <c r="R32" s="33">
        <v>3</v>
      </c>
      <c r="S32" s="33">
        <v>4</v>
      </c>
      <c r="T32" s="33">
        <v>5</v>
      </c>
      <c r="U32" s="33">
        <v>6</v>
      </c>
      <c r="V32" s="33">
        <v>7</v>
      </c>
      <c r="W32" s="33">
        <v>8</v>
      </c>
      <c r="X32" s="33">
        <v>9</v>
      </c>
      <c r="Y32" s="33">
        <v>10</v>
      </c>
      <c r="Z32" s="33">
        <v>11</v>
      </c>
      <c r="AA32" s="33">
        <v>12</v>
      </c>
      <c r="AB32" s="33">
        <v>13</v>
      </c>
      <c r="AC32" s="33">
        <v>14</v>
      </c>
      <c r="AD32" s="33">
        <v>15</v>
      </c>
      <c r="AE32" s="33">
        <v>16</v>
      </c>
      <c r="AF32" s="128"/>
      <c r="AG32" s="128"/>
      <c r="AH32" s="128"/>
      <c r="AI32" s="128"/>
      <c r="AJ32" s="128"/>
      <c r="AK32" s="128"/>
      <c r="AL32" s="128"/>
      <c r="AM32" s="128"/>
      <c r="AN32" s="128"/>
      <c r="AO32" s="128"/>
      <c r="AQ32" s="165"/>
      <c r="AR32" s="165"/>
      <c r="AS32" s="165"/>
      <c r="AT32" s="165"/>
      <c r="AU32" s="165"/>
      <c r="AV32" s="165"/>
      <c r="AW32" s="165"/>
      <c r="AX32" s="165"/>
      <c r="AY32" s="165"/>
      <c r="AZ32" s="165"/>
      <c r="BA32" s="165"/>
      <c r="BB32" s="165"/>
      <c r="BC32" s="165"/>
      <c r="BD32" s="165"/>
      <c r="BE32" s="165"/>
      <c r="BF32" s="165"/>
      <c r="BG32" s="165"/>
      <c r="BH32" s="165"/>
      <c r="BI32" s="165"/>
      <c r="BJ32" s="165"/>
    </row>
    <row r="33" spans="1:62" s="7" customFormat="1" ht="14.25">
      <c r="A33" s="139"/>
      <c r="C33" s="152" t="s">
        <v>7</v>
      </c>
      <c r="D33" s="152"/>
      <c r="E33" s="1" t="s">
        <v>6</v>
      </c>
      <c r="F33" s="1">
        <v>1</v>
      </c>
      <c r="J33" s="61"/>
      <c r="O33" s="25" t="s">
        <v>49</v>
      </c>
      <c r="P33" s="5">
        <v>2.4</v>
      </c>
      <c r="Q33" s="5">
        <v>2.4</v>
      </c>
      <c r="R33" s="151"/>
      <c r="S33" s="151"/>
      <c r="T33" s="151"/>
      <c r="U33" s="151"/>
      <c r="V33" s="151"/>
      <c r="W33" s="151"/>
      <c r="X33" s="151"/>
      <c r="Y33" s="151"/>
      <c r="Z33" s="151"/>
      <c r="AA33" s="151"/>
      <c r="AB33" s="151"/>
      <c r="AC33" s="151"/>
      <c r="AD33" s="151"/>
      <c r="AE33" s="151"/>
      <c r="AF33" s="128"/>
      <c r="AG33" s="128"/>
      <c r="AH33" s="128"/>
      <c r="AI33" s="128"/>
      <c r="AJ33" s="128"/>
      <c r="AK33" s="128"/>
      <c r="AL33" s="128"/>
      <c r="AM33" s="128"/>
      <c r="AN33" s="128"/>
      <c r="AO33" s="128"/>
      <c r="AQ33" s="165"/>
      <c r="AR33" s="165"/>
      <c r="AS33" s="165"/>
      <c r="AT33" s="165"/>
      <c r="AU33" s="165"/>
      <c r="AV33" s="165"/>
      <c r="AW33" s="165"/>
      <c r="AX33" s="165"/>
      <c r="AY33" s="165"/>
      <c r="AZ33" s="165"/>
      <c r="BA33" s="165"/>
      <c r="BB33" s="165"/>
      <c r="BC33" s="165"/>
      <c r="BD33" s="165"/>
      <c r="BE33" s="165"/>
      <c r="BF33" s="165"/>
      <c r="BG33" s="165"/>
      <c r="BH33" s="165"/>
      <c r="BI33" s="165"/>
      <c r="BJ33" s="165"/>
    </row>
    <row r="34" spans="1:62" s="7" customFormat="1" ht="14.25">
      <c r="A34" s="139"/>
      <c r="C34" s="140" t="s">
        <v>8</v>
      </c>
      <c r="D34" s="140"/>
      <c r="E34" s="11" t="s">
        <v>9</v>
      </c>
      <c r="F34" s="11" t="e">
        <f>M3</f>
        <v>#DIV/0!</v>
      </c>
      <c r="J34" s="61"/>
      <c r="O34" s="25" t="s">
        <v>50</v>
      </c>
      <c r="P34" s="5">
        <v>38</v>
      </c>
      <c r="Q34" s="5">
        <v>38</v>
      </c>
      <c r="R34" s="5">
        <v>38</v>
      </c>
      <c r="S34" s="5">
        <v>38</v>
      </c>
      <c r="T34" s="118"/>
      <c r="U34" s="119"/>
      <c r="V34" s="119"/>
      <c r="W34" s="119"/>
      <c r="X34" s="119"/>
      <c r="Y34" s="119"/>
      <c r="Z34" s="119"/>
      <c r="AA34" s="119"/>
      <c r="AB34" s="119"/>
      <c r="AC34" s="119"/>
      <c r="AD34" s="119"/>
      <c r="AE34" s="120"/>
      <c r="AI34" s="9"/>
      <c r="AJ34" s="9"/>
      <c r="AN34" s="9"/>
      <c r="AO34" s="9"/>
      <c r="AQ34" s="165"/>
      <c r="AR34" s="165"/>
      <c r="AS34" s="165"/>
      <c r="AT34" s="165"/>
      <c r="AU34" s="165"/>
      <c r="AV34" s="165"/>
      <c r="AW34" s="165"/>
      <c r="AX34" s="165"/>
      <c r="AY34" s="165"/>
      <c r="AZ34" s="165"/>
      <c r="BA34" s="165"/>
      <c r="BB34" s="165"/>
      <c r="BC34" s="165"/>
      <c r="BD34" s="165"/>
      <c r="BE34" s="165"/>
      <c r="BF34" s="165"/>
      <c r="BG34" s="165"/>
      <c r="BH34" s="165"/>
      <c r="BI34" s="165"/>
      <c r="BJ34" s="165"/>
    </row>
    <row r="35" spans="1:62" s="7" customFormat="1" ht="14.25">
      <c r="A35" s="139"/>
      <c r="C35" s="152" t="s">
        <v>10</v>
      </c>
      <c r="D35" s="152"/>
      <c r="E35" s="1" t="s">
        <v>11</v>
      </c>
      <c r="F35" s="1">
        <f>M12</f>
        <v>0</v>
      </c>
      <c r="J35" s="61"/>
      <c r="O35" s="25" t="s">
        <v>51</v>
      </c>
      <c r="P35" s="27"/>
      <c r="Q35" s="5">
        <v>65</v>
      </c>
      <c r="R35" s="5">
        <v>65</v>
      </c>
      <c r="S35" s="5">
        <v>65</v>
      </c>
      <c r="T35" s="118"/>
      <c r="U35" s="119"/>
      <c r="V35" s="119"/>
      <c r="W35" s="119"/>
      <c r="X35" s="119"/>
      <c r="Y35" s="119"/>
      <c r="Z35" s="119"/>
      <c r="AA35" s="119"/>
      <c r="AB35" s="119"/>
      <c r="AC35" s="119"/>
      <c r="AD35" s="119"/>
      <c r="AE35" s="120"/>
      <c r="AI35" s="9"/>
      <c r="AJ35" s="9"/>
      <c r="AN35" s="9"/>
      <c r="AO35" s="9"/>
      <c r="AQ35" s="165"/>
      <c r="AR35" s="165"/>
      <c r="AS35" s="165"/>
      <c r="AT35" s="165"/>
      <c r="AU35" s="165"/>
      <c r="AV35" s="165"/>
      <c r="AW35" s="165"/>
      <c r="AX35" s="165"/>
      <c r="AY35" s="165"/>
      <c r="AZ35" s="165"/>
      <c r="BA35" s="165"/>
      <c r="BB35" s="165"/>
      <c r="BC35" s="165"/>
      <c r="BD35" s="165"/>
      <c r="BE35" s="165"/>
      <c r="BF35" s="165"/>
      <c r="BG35" s="165"/>
      <c r="BH35" s="165"/>
      <c r="BI35" s="165"/>
      <c r="BJ35" s="165"/>
    </row>
    <row r="36" spans="1:62" s="7" customFormat="1" ht="14.25">
      <c r="A36" s="139"/>
      <c r="C36" s="152" t="s">
        <v>12</v>
      </c>
      <c r="D36" s="152"/>
      <c r="E36" s="1" t="s">
        <v>13</v>
      </c>
      <c r="F36" s="1">
        <f>1.3</f>
        <v>1.3</v>
      </c>
      <c r="J36" s="61"/>
      <c r="O36" s="25" t="s">
        <v>52</v>
      </c>
      <c r="P36" s="27"/>
      <c r="Q36" s="5">
        <v>100</v>
      </c>
      <c r="R36" s="5">
        <v>100</v>
      </c>
      <c r="S36" s="5">
        <v>100</v>
      </c>
      <c r="T36" s="5" t="s">
        <v>94</v>
      </c>
      <c r="U36" s="5" t="s">
        <v>94</v>
      </c>
      <c r="V36" s="5" t="s">
        <v>94</v>
      </c>
      <c r="W36" s="5" t="s">
        <v>94</v>
      </c>
      <c r="X36" s="5">
        <v>70</v>
      </c>
      <c r="Y36" s="118"/>
      <c r="Z36" s="119"/>
      <c r="AA36" s="119"/>
      <c r="AB36" s="119"/>
      <c r="AC36" s="119"/>
      <c r="AD36" s="119"/>
      <c r="AE36" s="120"/>
      <c r="AF36" s="23" t="s">
        <v>64</v>
      </c>
      <c r="AG36" s="23"/>
      <c r="AH36" s="23"/>
      <c r="AI36" s="31"/>
      <c r="AJ36" s="5">
        <f>100-6*(AI36-4)</f>
        <v>124</v>
      </c>
      <c r="AN36" s="9"/>
      <c r="AO36" s="9"/>
      <c r="AQ36" s="165"/>
      <c r="AR36" s="165"/>
      <c r="AS36" s="165"/>
      <c r="AT36" s="165"/>
      <c r="AU36" s="165"/>
      <c r="AV36" s="165"/>
      <c r="AW36" s="165"/>
      <c r="AX36" s="165"/>
      <c r="AY36" s="165"/>
      <c r="AZ36" s="165"/>
      <c r="BA36" s="165"/>
      <c r="BB36" s="165"/>
      <c r="BC36" s="165"/>
      <c r="BD36" s="165"/>
      <c r="BE36" s="165"/>
      <c r="BF36" s="165"/>
      <c r="BG36" s="165"/>
      <c r="BH36" s="165"/>
      <c r="BI36" s="165"/>
      <c r="BJ36" s="165"/>
    </row>
    <row r="37" spans="1:62" s="7" customFormat="1" ht="14.25">
      <c r="A37" s="139"/>
      <c r="J37" s="61"/>
      <c r="O37" s="25" t="s">
        <v>53</v>
      </c>
      <c r="P37" s="5">
        <v>78</v>
      </c>
      <c r="Q37" s="5">
        <v>100</v>
      </c>
      <c r="R37" s="5">
        <v>100</v>
      </c>
      <c r="S37" s="5">
        <v>100</v>
      </c>
      <c r="T37" s="5">
        <v>100</v>
      </c>
      <c r="U37" s="5">
        <v>100</v>
      </c>
      <c r="V37" s="118"/>
      <c r="W37" s="119"/>
      <c r="X37" s="119"/>
      <c r="Y37" s="119"/>
      <c r="Z37" s="119"/>
      <c r="AA37" s="119"/>
      <c r="AB37" s="119"/>
      <c r="AC37" s="119"/>
      <c r="AD37" s="119"/>
      <c r="AE37" s="120"/>
      <c r="AF37" s="23" t="s">
        <v>67</v>
      </c>
      <c r="AG37" s="23"/>
      <c r="AH37" s="23"/>
      <c r="AI37" s="31"/>
      <c r="AJ37" s="5">
        <f>78+12*(AI37-1)</f>
        <v>66</v>
      </c>
      <c r="AN37" s="9"/>
      <c r="AO37" s="9"/>
      <c r="AQ37" s="165"/>
      <c r="AR37" s="165"/>
      <c r="AS37" s="165"/>
      <c r="AT37" s="165"/>
      <c r="AU37" s="165"/>
      <c r="AV37" s="165"/>
      <c r="AW37" s="165"/>
      <c r="AX37" s="165"/>
      <c r="AY37" s="165"/>
      <c r="AZ37" s="165"/>
      <c r="BA37" s="165"/>
      <c r="BB37" s="165"/>
      <c r="BC37" s="165"/>
      <c r="BD37" s="165"/>
      <c r="BE37" s="165"/>
      <c r="BF37" s="165"/>
      <c r="BG37" s="165"/>
      <c r="BH37" s="165"/>
      <c r="BI37" s="165"/>
      <c r="BJ37" s="165"/>
    </row>
    <row r="38" spans="3:62" s="7" customFormat="1" ht="14.25">
      <c r="C38" s="157" t="s">
        <v>46</v>
      </c>
      <c r="D38" s="157"/>
      <c r="E38" s="157"/>
      <c r="F38" s="157"/>
      <c r="G38" s="157"/>
      <c r="J38" s="61"/>
      <c r="O38" s="25" t="s">
        <v>54</v>
      </c>
      <c r="P38" s="27"/>
      <c r="Q38" s="5">
        <v>150</v>
      </c>
      <c r="R38" s="5">
        <v>150</v>
      </c>
      <c r="S38" s="5">
        <v>150</v>
      </c>
      <c r="T38" s="5" t="s">
        <v>94</v>
      </c>
      <c r="U38" s="5" t="s">
        <v>94</v>
      </c>
      <c r="V38" s="5" t="s">
        <v>94</v>
      </c>
      <c r="W38" s="5" t="s">
        <v>94</v>
      </c>
      <c r="X38" s="5">
        <v>88</v>
      </c>
      <c r="Y38" s="118"/>
      <c r="Z38" s="119"/>
      <c r="AA38" s="119"/>
      <c r="AB38" s="119"/>
      <c r="AC38" s="119"/>
      <c r="AD38" s="119"/>
      <c r="AE38" s="120"/>
      <c r="AF38" s="23" t="s">
        <v>64</v>
      </c>
      <c r="AG38" s="23"/>
      <c r="AH38" s="23"/>
      <c r="AI38" s="31"/>
      <c r="AJ38" s="5">
        <f>150-12.4*(AI38-4)</f>
        <v>199.6</v>
      </c>
      <c r="AN38" s="9"/>
      <c r="AO38" s="9"/>
      <c r="AQ38" s="165"/>
      <c r="AR38" s="165"/>
      <c r="AS38" s="165"/>
      <c r="AT38" s="165"/>
      <c r="AU38" s="165"/>
      <c r="AV38" s="165"/>
      <c r="AW38" s="165"/>
      <c r="AX38" s="165"/>
      <c r="AY38" s="165"/>
      <c r="AZ38" s="165"/>
      <c r="BA38" s="165"/>
      <c r="BB38" s="165"/>
      <c r="BC38" s="165"/>
      <c r="BD38" s="165"/>
      <c r="BE38" s="165"/>
      <c r="BF38" s="165"/>
      <c r="BG38" s="165"/>
      <c r="BH38" s="165"/>
      <c r="BI38" s="165"/>
      <c r="BJ38" s="165"/>
    </row>
    <row r="39" spans="3:62" s="7" customFormat="1" ht="14.25">
      <c r="C39" s="140" t="s">
        <v>84</v>
      </c>
      <c r="D39" s="140"/>
      <c r="E39" s="140"/>
      <c r="F39" s="140"/>
      <c r="G39" s="140"/>
      <c r="J39" s="61"/>
      <c r="O39" s="26" t="s">
        <v>55</v>
      </c>
      <c r="P39" s="27"/>
      <c r="Q39" s="5">
        <v>144</v>
      </c>
      <c r="R39" s="5">
        <v>216</v>
      </c>
      <c r="S39" s="5" t="s">
        <v>94</v>
      </c>
      <c r="T39" s="5" t="s">
        <v>94</v>
      </c>
      <c r="U39" s="5" t="s">
        <v>94</v>
      </c>
      <c r="V39" s="5" t="s">
        <v>94</v>
      </c>
      <c r="W39" s="5" t="s">
        <v>94</v>
      </c>
      <c r="X39" s="5" t="s">
        <v>94</v>
      </c>
      <c r="Y39" s="5" t="s">
        <v>94</v>
      </c>
      <c r="Z39" s="5" t="s">
        <v>94</v>
      </c>
      <c r="AA39" s="5" t="s">
        <v>94</v>
      </c>
      <c r="AB39" s="5">
        <v>171</v>
      </c>
      <c r="AC39" s="118"/>
      <c r="AD39" s="119"/>
      <c r="AE39" s="120"/>
      <c r="AF39" s="23" t="s">
        <v>71</v>
      </c>
      <c r="AG39" s="23"/>
      <c r="AH39" s="23"/>
      <c r="AI39" s="31"/>
      <c r="AJ39" s="5">
        <f>144+72*(AI39-2)</f>
        <v>0</v>
      </c>
      <c r="AK39" s="23" t="s">
        <v>72</v>
      </c>
      <c r="AL39" s="23"/>
      <c r="AM39" s="23"/>
      <c r="AN39" s="31"/>
      <c r="AO39" s="5">
        <f>216-4.5*(AN39-3)</f>
        <v>229.5</v>
      </c>
      <c r="AQ39" s="165"/>
      <c r="AR39" s="165"/>
      <c r="AS39" s="165"/>
      <c r="AT39" s="165"/>
      <c r="AU39" s="165"/>
      <c r="AV39" s="165"/>
      <c r="AW39" s="165"/>
      <c r="AX39" s="165"/>
      <c r="AY39" s="165"/>
      <c r="AZ39" s="165"/>
      <c r="BA39" s="165"/>
      <c r="BB39" s="165"/>
      <c r="BC39" s="165"/>
      <c r="BD39" s="165"/>
      <c r="BE39" s="165"/>
      <c r="BF39" s="165"/>
      <c r="BG39" s="165"/>
      <c r="BH39" s="165"/>
      <c r="BI39" s="165"/>
      <c r="BJ39" s="165"/>
    </row>
    <row r="40" spans="10:62" s="7" customFormat="1" ht="14.25">
      <c r="J40" s="61"/>
      <c r="O40" s="26" t="s">
        <v>56</v>
      </c>
      <c r="P40" s="27"/>
      <c r="Q40" s="5">
        <v>216</v>
      </c>
      <c r="R40" s="5">
        <v>216</v>
      </c>
      <c r="S40" s="5">
        <v>216</v>
      </c>
      <c r="T40" s="5">
        <v>216</v>
      </c>
      <c r="U40" s="5">
        <v>216</v>
      </c>
      <c r="V40" s="5">
        <v>216</v>
      </c>
      <c r="W40" s="5">
        <v>216</v>
      </c>
      <c r="X40" s="5">
        <v>216</v>
      </c>
      <c r="Y40" s="5">
        <v>216</v>
      </c>
      <c r="Z40" s="5">
        <v>216</v>
      </c>
      <c r="AA40" s="5">
        <v>216</v>
      </c>
      <c r="AB40" s="5">
        <v>216</v>
      </c>
      <c r="AC40" s="5">
        <v>216</v>
      </c>
      <c r="AD40" s="5">
        <v>216</v>
      </c>
      <c r="AE40" s="27"/>
      <c r="AF40" s="124" t="s">
        <v>73</v>
      </c>
      <c r="AG40" s="125"/>
      <c r="AH40" s="126"/>
      <c r="AI40" s="9"/>
      <c r="AJ40" s="9"/>
      <c r="AN40" s="9"/>
      <c r="AO40" s="9"/>
      <c r="AQ40" s="165"/>
      <c r="AR40" s="165"/>
      <c r="AS40" s="165"/>
      <c r="AT40" s="165"/>
      <c r="AU40" s="165"/>
      <c r="AV40" s="165"/>
      <c r="AW40" s="165"/>
      <c r="AX40" s="165"/>
      <c r="AY40" s="165"/>
      <c r="AZ40" s="165"/>
      <c r="BA40" s="165"/>
      <c r="BB40" s="165"/>
      <c r="BC40" s="165"/>
      <c r="BD40" s="165"/>
      <c r="BE40" s="165"/>
      <c r="BF40" s="165"/>
      <c r="BG40" s="165"/>
      <c r="BH40" s="165"/>
      <c r="BI40" s="165"/>
      <c r="BJ40" s="165"/>
    </row>
    <row r="41" spans="10:62" s="7" customFormat="1" ht="14.25">
      <c r="J41" s="61"/>
      <c r="O41" s="26" t="s">
        <v>57</v>
      </c>
      <c r="P41" s="121" t="s">
        <v>74</v>
      </c>
      <c r="Q41" s="123"/>
      <c r="R41" s="5">
        <v>240</v>
      </c>
      <c r="S41" s="5">
        <v>240</v>
      </c>
      <c r="T41" s="5">
        <v>240</v>
      </c>
      <c r="U41" s="5">
        <v>240</v>
      </c>
      <c r="V41" s="5" t="s">
        <v>94</v>
      </c>
      <c r="W41" s="5" t="s">
        <v>94</v>
      </c>
      <c r="X41" s="5" t="s">
        <v>94</v>
      </c>
      <c r="Y41" s="5" t="s">
        <v>94</v>
      </c>
      <c r="Z41" s="5" t="s">
        <v>94</v>
      </c>
      <c r="AA41" s="5" t="s">
        <v>94</v>
      </c>
      <c r="AB41" s="5" t="s">
        <v>94</v>
      </c>
      <c r="AC41" s="5" t="s">
        <v>94</v>
      </c>
      <c r="AD41" s="5" t="s">
        <v>94</v>
      </c>
      <c r="AE41" s="5">
        <v>169</v>
      </c>
      <c r="AF41" s="23" t="s">
        <v>75</v>
      </c>
      <c r="AG41" s="23"/>
      <c r="AH41" s="23"/>
      <c r="AI41" s="31"/>
      <c r="AJ41" s="5">
        <f>240-7.1*(AI41-6)</f>
        <v>282.6</v>
      </c>
      <c r="AN41" s="9"/>
      <c r="AO41" s="9"/>
      <c r="AQ41" s="165"/>
      <c r="AR41" s="165"/>
      <c r="AS41" s="165"/>
      <c r="AT41" s="165"/>
      <c r="AU41" s="165"/>
      <c r="AV41" s="165"/>
      <c r="AW41" s="165"/>
      <c r="AX41" s="165"/>
      <c r="AY41" s="165"/>
      <c r="AZ41" s="165"/>
      <c r="BA41" s="165"/>
      <c r="BB41" s="165"/>
      <c r="BC41" s="165"/>
      <c r="BD41" s="165"/>
      <c r="BE41" s="165"/>
      <c r="BF41" s="165"/>
      <c r="BG41" s="165"/>
      <c r="BH41" s="165"/>
      <c r="BI41" s="165"/>
      <c r="BJ41" s="165"/>
    </row>
    <row r="42" spans="10:62" s="7" customFormat="1" ht="14.25">
      <c r="J42" s="61"/>
      <c r="O42" s="26" t="s">
        <v>58</v>
      </c>
      <c r="P42" s="5">
        <v>250</v>
      </c>
      <c r="Q42" s="121" t="s">
        <v>77</v>
      </c>
      <c r="R42" s="122"/>
      <c r="S42" s="122"/>
      <c r="T42" s="122"/>
      <c r="U42" s="122"/>
      <c r="V42" s="123"/>
      <c r="W42" s="5">
        <v>155</v>
      </c>
      <c r="X42" s="121" t="s">
        <v>78</v>
      </c>
      <c r="Y42" s="122"/>
      <c r="Z42" s="122"/>
      <c r="AA42" s="122"/>
      <c r="AB42" s="122"/>
      <c r="AC42" s="123"/>
      <c r="AD42" s="131" t="s">
        <v>80</v>
      </c>
      <c r="AE42" s="133"/>
      <c r="AF42" s="124" t="s">
        <v>79</v>
      </c>
      <c r="AG42" s="125"/>
      <c r="AH42" s="126"/>
      <c r="AI42" s="9"/>
      <c r="AJ42" s="9"/>
      <c r="AN42" s="9"/>
      <c r="AO42" s="9"/>
      <c r="AQ42" s="165"/>
      <c r="AR42" s="165"/>
      <c r="AS42" s="165"/>
      <c r="AT42" s="165"/>
      <c r="AU42" s="165"/>
      <c r="AV42" s="165"/>
      <c r="AW42" s="165"/>
      <c r="AX42" s="165"/>
      <c r="AY42" s="165"/>
      <c r="AZ42" s="165"/>
      <c r="BA42" s="165"/>
      <c r="BB42" s="165"/>
      <c r="BC42" s="165"/>
      <c r="BD42" s="165"/>
      <c r="BE42" s="165"/>
      <c r="BF42" s="165"/>
      <c r="BG42" s="165"/>
      <c r="BH42" s="165"/>
      <c r="BI42" s="165"/>
      <c r="BJ42" s="165"/>
    </row>
    <row r="43" spans="10:62" s="7" customFormat="1" ht="14.25">
      <c r="J43" s="61"/>
      <c r="AI43" s="9"/>
      <c r="AJ43" s="9"/>
      <c r="AN43" s="9"/>
      <c r="AO43" s="9"/>
      <c r="AQ43" s="165"/>
      <c r="AR43" s="165"/>
      <c r="AS43" s="165"/>
      <c r="AT43" s="165"/>
      <c r="AU43" s="165"/>
      <c r="AV43" s="165"/>
      <c r="AW43" s="165"/>
      <c r="AX43" s="165"/>
      <c r="AY43" s="165"/>
      <c r="AZ43" s="165"/>
      <c r="BA43" s="165"/>
      <c r="BB43" s="165"/>
      <c r="BC43" s="165"/>
      <c r="BD43" s="165"/>
      <c r="BE43" s="165"/>
      <c r="BF43" s="165"/>
      <c r="BG43" s="165"/>
      <c r="BH43" s="165"/>
      <c r="BI43" s="165"/>
      <c r="BJ43" s="165"/>
    </row>
    <row r="44" spans="15:62" s="7" customFormat="1" ht="14.25">
      <c r="O44" s="147" t="s">
        <v>62</v>
      </c>
      <c r="P44" s="148"/>
      <c r="Q44" s="148"/>
      <c r="R44" s="148"/>
      <c r="S44" s="148"/>
      <c r="T44" s="148"/>
      <c r="U44" s="148"/>
      <c r="V44" s="148"/>
      <c r="W44" s="148"/>
      <c r="X44" s="148"/>
      <c r="Y44" s="148"/>
      <c r="Z44" s="148"/>
      <c r="AA44" s="148"/>
      <c r="AB44" s="148"/>
      <c r="AC44" s="148"/>
      <c r="AD44" s="148"/>
      <c r="AE44" s="149"/>
      <c r="AI44" s="9"/>
      <c r="AJ44" s="9"/>
      <c r="AN44" s="9"/>
      <c r="AO44" s="9"/>
      <c r="AQ44" s="165"/>
      <c r="AR44" s="165"/>
      <c r="AS44" s="165"/>
      <c r="AT44" s="165"/>
      <c r="AU44" s="165"/>
      <c r="AV44" s="165"/>
      <c r="AW44" s="165"/>
      <c r="AX44" s="165"/>
      <c r="AY44" s="165"/>
      <c r="AZ44" s="165"/>
      <c r="BA44" s="165"/>
      <c r="BB44" s="165"/>
      <c r="BC44" s="165"/>
      <c r="BD44" s="165"/>
      <c r="BE44" s="165"/>
      <c r="BF44" s="165"/>
      <c r="BG44" s="165"/>
      <c r="BH44" s="165"/>
      <c r="BI44" s="165"/>
      <c r="BJ44" s="165"/>
    </row>
    <row r="45" spans="15:62" s="7" customFormat="1" ht="14.25">
      <c r="O45" s="130" t="s">
        <v>48</v>
      </c>
      <c r="P45" s="131" t="s">
        <v>47</v>
      </c>
      <c r="Q45" s="132"/>
      <c r="R45" s="132"/>
      <c r="S45" s="132"/>
      <c r="T45" s="132"/>
      <c r="U45" s="132"/>
      <c r="V45" s="132"/>
      <c r="W45" s="132"/>
      <c r="X45" s="132"/>
      <c r="Y45" s="132"/>
      <c r="Z45" s="132"/>
      <c r="AA45" s="132"/>
      <c r="AB45" s="132"/>
      <c r="AC45" s="132"/>
      <c r="AD45" s="132"/>
      <c r="AE45" s="133"/>
      <c r="AI45" s="9"/>
      <c r="AJ45" s="9"/>
      <c r="AN45" s="9"/>
      <c r="AO45" s="9"/>
      <c r="AQ45" s="165"/>
      <c r="AR45" s="165"/>
      <c r="AS45" s="165"/>
      <c r="AT45" s="165"/>
      <c r="AU45" s="165"/>
      <c r="AV45" s="165"/>
      <c r="AW45" s="165"/>
      <c r="AX45" s="165"/>
      <c r="AY45" s="165"/>
      <c r="AZ45" s="165"/>
      <c r="BA45" s="165"/>
      <c r="BB45" s="165"/>
      <c r="BC45" s="165"/>
      <c r="BD45" s="165"/>
      <c r="BE45" s="165"/>
      <c r="BF45" s="165"/>
      <c r="BG45" s="165"/>
      <c r="BH45" s="165"/>
      <c r="BI45" s="165"/>
      <c r="BJ45" s="165"/>
    </row>
    <row r="46" spans="15:62" s="7" customFormat="1" ht="14.25">
      <c r="O46" s="130"/>
      <c r="P46" s="24">
        <v>1</v>
      </c>
      <c r="Q46" s="24">
        <v>2</v>
      </c>
      <c r="R46" s="24">
        <v>3</v>
      </c>
      <c r="S46" s="24">
        <v>4</v>
      </c>
      <c r="T46" s="24">
        <v>5</v>
      </c>
      <c r="U46" s="24">
        <v>6</v>
      </c>
      <c r="V46" s="24">
        <v>7</v>
      </c>
      <c r="W46" s="24">
        <v>8</v>
      </c>
      <c r="X46" s="24">
        <v>9</v>
      </c>
      <c r="Y46" s="24">
        <v>10</v>
      </c>
      <c r="Z46" s="24">
        <v>11</v>
      </c>
      <c r="AA46" s="24">
        <v>12</v>
      </c>
      <c r="AB46" s="24">
        <v>13</v>
      </c>
      <c r="AC46" s="24">
        <v>14</v>
      </c>
      <c r="AD46" s="24">
        <v>15</v>
      </c>
      <c r="AE46" s="24">
        <v>16</v>
      </c>
      <c r="AI46" s="9"/>
      <c r="AJ46" s="9"/>
      <c r="AN46" s="9"/>
      <c r="AO46" s="9"/>
      <c r="AQ46" s="165"/>
      <c r="AR46" s="165"/>
      <c r="AS46" s="165"/>
      <c r="AT46" s="165"/>
      <c r="AU46" s="165"/>
      <c r="AV46" s="165"/>
      <c r="AW46" s="165"/>
      <c r="AX46" s="165"/>
      <c r="AY46" s="165"/>
      <c r="AZ46" s="165"/>
      <c r="BA46" s="165"/>
      <c r="BB46" s="165"/>
      <c r="BC46" s="165"/>
      <c r="BD46" s="165"/>
      <c r="BE46" s="165"/>
      <c r="BF46" s="165"/>
      <c r="BG46" s="165"/>
      <c r="BH46" s="165"/>
      <c r="BI46" s="165"/>
      <c r="BJ46" s="165"/>
    </row>
    <row r="47" spans="15:62" s="7" customFormat="1" ht="14.25">
      <c r="O47" s="25" t="s">
        <v>49</v>
      </c>
      <c r="P47" s="5">
        <v>1.2</v>
      </c>
      <c r="Q47" s="5">
        <v>1.2</v>
      </c>
      <c r="R47" s="118"/>
      <c r="S47" s="119"/>
      <c r="T47" s="119"/>
      <c r="U47" s="119"/>
      <c r="V47" s="119"/>
      <c r="W47" s="119"/>
      <c r="X47" s="119"/>
      <c r="Y47" s="119"/>
      <c r="Z47" s="119"/>
      <c r="AA47" s="119"/>
      <c r="AB47" s="119"/>
      <c r="AC47" s="119"/>
      <c r="AD47" s="119"/>
      <c r="AE47" s="120"/>
      <c r="AI47" s="9"/>
      <c r="AJ47" s="9"/>
      <c r="AN47" s="9"/>
      <c r="AO47" s="9"/>
      <c r="AQ47" s="165"/>
      <c r="AR47" s="165"/>
      <c r="AS47" s="165"/>
      <c r="AT47" s="165"/>
      <c r="AU47" s="165"/>
      <c r="AV47" s="165"/>
      <c r="AW47" s="165"/>
      <c r="AX47" s="165"/>
      <c r="AY47" s="165"/>
      <c r="AZ47" s="165"/>
      <c r="BA47" s="165"/>
      <c r="BB47" s="165"/>
      <c r="BC47" s="165"/>
      <c r="BD47" s="165"/>
      <c r="BE47" s="165"/>
      <c r="BF47" s="165"/>
      <c r="BG47" s="165"/>
      <c r="BH47" s="165"/>
      <c r="BI47" s="165"/>
      <c r="BJ47" s="165"/>
    </row>
    <row r="48" spans="15:62" s="7" customFormat="1" ht="14.25">
      <c r="O48" s="25" t="s">
        <v>50</v>
      </c>
      <c r="P48" s="5">
        <v>13</v>
      </c>
      <c r="Q48" s="5">
        <v>13</v>
      </c>
      <c r="R48" s="5">
        <v>13</v>
      </c>
      <c r="S48" s="5">
        <v>13</v>
      </c>
      <c r="T48" s="118"/>
      <c r="U48" s="119"/>
      <c r="V48" s="119"/>
      <c r="W48" s="119"/>
      <c r="X48" s="119"/>
      <c r="Y48" s="119"/>
      <c r="Z48" s="119"/>
      <c r="AA48" s="119"/>
      <c r="AB48" s="119"/>
      <c r="AC48" s="119"/>
      <c r="AD48" s="119"/>
      <c r="AE48" s="120"/>
      <c r="AI48" s="9"/>
      <c r="AJ48" s="9"/>
      <c r="AN48" s="9"/>
      <c r="AO48" s="9"/>
      <c r="AQ48" s="165"/>
      <c r="AR48" s="165"/>
      <c r="AS48" s="165"/>
      <c r="AT48" s="165"/>
      <c r="AU48" s="165"/>
      <c r="AV48" s="165"/>
      <c r="AW48" s="165"/>
      <c r="AX48" s="165"/>
      <c r="AY48" s="165"/>
      <c r="AZ48" s="165"/>
      <c r="BA48" s="165"/>
      <c r="BB48" s="165"/>
      <c r="BC48" s="165"/>
      <c r="BD48" s="165"/>
      <c r="BE48" s="165"/>
      <c r="BF48" s="165"/>
      <c r="BG48" s="165"/>
      <c r="BH48" s="165"/>
      <c r="BI48" s="165"/>
      <c r="BJ48" s="165"/>
    </row>
    <row r="49" spans="15:62" s="7" customFormat="1" ht="14.25">
      <c r="O49" s="25" t="s">
        <v>51</v>
      </c>
      <c r="P49" s="27"/>
      <c r="Q49" s="5">
        <v>18</v>
      </c>
      <c r="R49" s="5">
        <v>18</v>
      </c>
      <c r="S49" s="5">
        <v>18</v>
      </c>
      <c r="T49" s="118"/>
      <c r="U49" s="119"/>
      <c r="V49" s="119"/>
      <c r="W49" s="119"/>
      <c r="X49" s="119"/>
      <c r="Y49" s="119"/>
      <c r="Z49" s="119"/>
      <c r="AA49" s="119"/>
      <c r="AB49" s="119"/>
      <c r="AC49" s="119"/>
      <c r="AD49" s="119"/>
      <c r="AE49" s="120"/>
      <c r="AI49" s="9"/>
      <c r="AJ49" s="9"/>
      <c r="AN49" s="9"/>
      <c r="AO49" s="9"/>
      <c r="AQ49" s="165"/>
      <c r="AR49" s="165"/>
      <c r="AS49" s="165"/>
      <c r="AT49" s="165"/>
      <c r="AU49" s="165"/>
      <c r="AV49" s="165"/>
      <c r="AW49" s="165"/>
      <c r="AX49" s="165"/>
      <c r="AY49" s="165"/>
      <c r="AZ49" s="165"/>
      <c r="BA49" s="165"/>
      <c r="BB49" s="165"/>
      <c r="BC49" s="165"/>
      <c r="BD49" s="165"/>
      <c r="BE49" s="165"/>
      <c r="BF49" s="165"/>
      <c r="BG49" s="165"/>
      <c r="BH49" s="165"/>
      <c r="BI49" s="165"/>
      <c r="BJ49" s="165"/>
    </row>
    <row r="50" spans="15:62" s="7" customFormat="1" ht="15">
      <c r="O50" s="25" t="s">
        <v>52</v>
      </c>
      <c r="P50" s="27"/>
      <c r="Q50" s="5">
        <v>27</v>
      </c>
      <c r="R50" s="5">
        <v>27</v>
      </c>
      <c r="S50" s="5">
        <v>27</v>
      </c>
      <c r="T50" s="118"/>
      <c r="U50" s="119"/>
      <c r="V50" s="119"/>
      <c r="W50" s="119"/>
      <c r="X50" s="119"/>
      <c r="Y50" s="119"/>
      <c r="Z50" s="119"/>
      <c r="AA50" s="119"/>
      <c r="AB50" s="119"/>
      <c r="AC50" s="119"/>
      <c r="AD50" s="119"/>
      <c r="AE50" s="120"/>
      <c r="AI50" s="9"/>
      <c r="AJ50" s="9"/>
      <c r="AN50" s="9"/>
      <c r="AO50" s="9"/>
      <c r="AQ50" s="165"/>
      <c r="AR50" s="165"/>
      <c r="AS50" s="165"/>
      <c r="AT50" s="165"/>
      <c r="AU50" s="165"/>
      <c r="AV50" s="165"/>
      <c r="AW50" s="165"/>
      <c r="AX50" s="165"/>
      <c r="AY50" s="165"/>
      <c r="AZ50" s="165"/>
      <c r="BA50" s="165"/>
      <c r="BB50" s="165"/>
      <c r="BC50" s="165"/>
      <c r="BD50" s="165"/>
      <c r="BE50" s="165"/>
      <c r="BF50" s="165"/>
      <c r="BG50" s="165"/>
      <c r="BH50" s="165"/>
      <c r="BI50" s="165"/>
      <c r="BJ50" s="165"/>
    </row>
    <row r="51" spans="15:62" s="7" customFormat="1" ht="15">
      <c r="O51" s="25" t="s">
        <v>53</v>
      </c>
      <c r="P51" s="5">
        <v>31</v>
      </c>
      <c r="Q51" s="5" t="s">
        <v>95</v>
      </c>
      <c r="R51" s="5" t="s">
        <v>95</v>
      </c>
      <c r="S51" s="5" t="s">
        <v>95</v>
      </c>
      <c r="T51" s="118"/>
      <c r="U51" s="119"/>
      <c r="V51" s="119"/>
      <c r="W51" s="119"/>
      <c r="X51" s="119"/>
      <c r="Y51" s="119"/>
      <c r="Z51" s="119"/>
      <c r="AA51" s="119"/>
      <c r="AB51" s="119"/>
      <c r="AC51" s="119"/>
      <c r="AD51" s="119"/>
      <c r="AE51" s="120"/>
      <c r="AF51" s="121" t="s">
        <v>93</v>
      </c>
      <c r="AG51" s="122"/>
      <c r="AH51" s="123"/>
      <c r="AI51" s="31"/>
      <c r="AJ51" s="5">
        <f>31-4*(AI51-1)</f>
        <v>35</v>
      </c>
      <c r="AK51" s="23" t="s">
        <v>69</v>
      </c>
      <c r="AL51" s="23"/>
      <c r="AM51" s="23"/>
      <c r="AN51" s="31"/>
      <c r="AO51" s="5">
        <f>31+9*(AN51-1)</f>
        <v>22</v>
      </c>
      <c r="AQ51" s="165"/>
      <c r="AR51" s="165"/>
      <c r="AS51" s="165"/>
      <c r="AT51" s="165"/>
      <c r="AU51" s="165"/>
      <c r="AV51" s="165"/>
      <c r="AW51" s="165"/>
      <c r="AX51" s="165"/>
      <c r="AY51" s="165"/>
      <c r="AZ51" s="165"/>
      <c r="BA51" s="165"/>
      <c r="BB51" s="165"/>
      <c r="BC51" s="165"/>
      <c r="BD51" s="165"/>
      <c r="BE51" s="165"/>
      <c r="BF51" s="165"/>
      <c r="BG51" s="165"/>
      <c r="BH51" s="165"/>
      <c r="BI51" s="165"/>
      <c r="BJ51" s="165"/>
    </row>
    <row r="52" spans="15:62" s="7" customFormat="1" ht="15">
      <c r="O52" s="25" t="s">
        <v>54</v>
      </c>
      <c r="P52" s="27"/>
      <c r="Q52" s="5">
        <v>40</v>
      </c>
      <c r="R52" s="5">
        <v>40</v>
      </c>
      <c r="S52" s="5">
        <v>40</v>
      </c>
      <c r="T52" s="118"/>
      <c r="U52" s="119"/>
      <c r="V52" s="119"/>
      <c r="W52" s="119"/>
      <c r="X52" s="119"/>
      <c r="Y52" s="119"/>
      <c r="Z52" s="119"/>
      <c r="AA52" s="119"/>
      <c r="AB52" s="119"/>
      <c r="AC52" s="119"/>
      <c r="AD52" s="119"/>
      <c r="AE52" s="120"/>
      <c r="AI52" s="9"/>
      <c r="AJ52" s="9"/>
      <c r="AN52" s="9"/>
      <c r="AO52" s="9"/>
      <c r="AQ52" s="165"/>
      <c r="AR52" s="165"/>
      <c r="AS52" s="165"/>
      <c r="AT52" s="165"/>
      <c r="AU52" s="165"/>
      <c r="AV52" s="165"/>
      <c r="AW52" s="165"/>
      <c r="AX52" s="165"/>
      <c r="AY52" s="165"/>
      <c r="AZ52" s="165"/>
      <c r="BA52" s="165"/>
      <c r="BB52" s="165"/>
      <c r="BC52" s="165"/>
      <c r="BD52" s="165"/>
      <c r="BE52" s="165"/>
      <c r="BF52" s="165"/>
      <c r="BG52" s="165"/>
      <c r="BH52" s="165"/>
      <c r="BI52" s="165"/>
      <c r="BJ52" s="165"/>
    </row>
    <row r="53" spans="15:62" s="7" customFormat="1" ht="15">
      <c r="O53" s="26" t="s">
        <v>55</v>
      </c>
      <c r="P53" s="27"/>
      <c r="Q53" s="5">
        <v>54</v>
      </c>
      <c r="R53" s="5">
        <v>54</v>
      </c>
      <c r="S53" s="5">
        <v>54</v>
      </c>
      <c r="T53" s="5">
        <v>54</v>
      </c>
      <c r="U53" s="5">
        <v>54</v>
      </c>
      <c r="V53" s="5">
        <v>54</v>
      </c>
      <c r="W53" s="5">
        <v>54</v>
      </c>
      <c r="X53" s="5">
        <v>54</v>
      </c>
      <c r="Y53" s="5">
        <v>54</v>
      </c>
      <c r="Z53" s="5">
        <v>54</v>
      </c>
      <c r="AA53" s="5">
        <v>54</v>
      </c>
      <c r="AB53" s="5">
        <v>54</v>
      </c>
      <c r="AC53" s="118"/>
      <c r="AD53" s="119"/>
      <c r="AE53" s="120"/>
      <c r="AI53" s="9"/>
      <c r="AJ53" s="9"/>
      <c r="AN53" s="9"/>
      <c r="AO53" s="9"/>
      <c r="AQ53" s="165"/>
      <c r="AR53" s="165"/>
      <c r="AS53" s="165"/>
      <c r="AT53" s="165"/>
      <c r="AU53" s="165"/>
      <c r="AV53" s="165"/>
      <c r="AW53" s="165"/>
      <c r="AX53" s="165"/>
      <c r="AY53" s="165"/>
      <c r="AZ53" s="165"/>
      <c r="BA53" s="165"/>
      <c r="BB53" s="165"/>
      <c r="BC53" s="165"/>
      <c r="BD53" s="165"/>
      <c r="BE53" s="165"/>
      <c r="BF53" s="165"/>
      <c r="BG53" s="165"/>
      <c r="BH53" s="165"/>
      <c r="BI53" s="165"/>
      <c r="BJ53" s="165"/>
    </row>
    <row r="54" spans="15:62" s="7" customFormat="1" ht="15">
      <c r="O54" s="26" t="s">
        <v>56</v>
      </c>
      <c r="P54" s="5">
        <v>75</v>
      </c>
      <c r="Q54" s="5">
        <v>75</v>
      </c>
      <c r="R54" s="5">
        <v>75</v>
      </c>
      <c r="S54" s="5">
        <v>75</v>
      </c>
      <c r="T54" s="118"/>
      <c r="U54" s="119"/>
      <c r="V54" s="119"/>
      <c r="W54" s="119"/>
      <c r="X54" s="119"/>
      <c r="Y54" s="119"/>
      <c r="Z54" s="119"/>
      <c r="AA54" s="119"/>
      <c r="AB54" s="119"/>
      <c r="AC54" s="119"/>
      <c r="AD54" s="119"/>
      <c r="AE54" s="120"/>
      <c r="AF54" s="124" t="s">
        <v>82</v>
      </c>
      <c r="AG54" s="125"/>
      <c r="AH54" s="126"/>
      <c r="AI54" s="9"/>
      <c r="AJ54" s="9"/>
      <c r="AN54" s="9"/>
      <c r="AO54" s="9"/>
      <c r="AQ54" s="165"/>
      <c r="AR54" s="165"/>
      <c r="AS54" s="165"/>
      <c r="AT54" s="165"/>
      <c r="AU54" s="165"/>
      <c r="AV54" s="165"/>
      <c r="AW54" s="165"/>
      <c r="AX54" s="165"/>
      <c r="AY54" s="165"/>
      <c r="AZ54" s="165"/>
      <c r="BA54" s="165"/>
      <c r="BB54" s="165"/>
      <c r="BC54" s="165"/>
      <c r="BD54" s="165"/>
      <c r="BE54" s="165"/>
      <c r="BF54" s="165"/>
      <c r="BG54" s="165"/>
      <c r="BH54" s="165"/>
      <c r="BI54" s="165"/>
      <c r="BJ54" s="165"/>
    </row>
    <row r="55" spans="15:62" s="7" customFormat="1" ht="15">
      <c r="O55" s="26" t="s">
        <v>57</v>
      </c>
      <c r="P55" s="121" t="s">
        <v>74</v>
      </c>
      <c r="Q55" s="123"/>
      <c r="R55" s="5">
        <v>60</v>
      </c>
      <c r="S55" s="5">
        <v>60</v>
      </c>
      <c r="T55" s="5">
        <v>60</v>
      </c>
      <c r="U55" s="5">
        <v>60</v>
      </c>
      <c r="V55" s="5">
        <v>60</v>
      </c>
      <c r="W55" s="5">
        <v>60</v>
      </c>
      <c r="X55" s="5">
        <v>60</v>
      </c>
      <c r="Y55" s="5">
        <v>60</v>
      </c>
      <c r="Z55" s="5">
        <v>60</v>
      </c>
      <c r="AA55" s="5">
        <v>60</v>
      </c>
      <c r="AB55" s="5">
        <v>60</v>
      </c>
      <c r="AC55" s="5">
        <v>60</v>
      </c>
      <c r="AD55" s="5">
        <v>60</v>
      </c>
      <c r="AE55" s="5">
        <v>60</v>
      </c>
      <c r="AI55" s="9"/>
      <c r="AJ55" s="9"/>
      <c r="AN55" s="9"/>
      <c r="AO55" s="9"/>
      <c r="AQ55" s="165"/>
      <c r="AR55" s="165"/>
      <c r="AS55" s="165"/>
      <c r="AT55" s="165"/>
      <c r="AU55" s="165"/>
      <c r="AV55" s="165"/>
      <c r="AW55" s="165"/>
      <c r="AX55" s="165"/>
      <c r="AY55" s="165"/>
      <c r="AZ55" s="165"/>
      <c r="BA55" s="165"/>
      <c r="BB55" s="165"/>
      <c r="BC55" s="165"/>
      <c r="BD55" s="165"/>
      <c r="BE55" s="165"/>
      <c r="BF55" s="165"/>
      <c r="BG55" s="165"/>
      <c r="BH55" s="165"/>
      <c r="BI55" s="165"/>
      <c r="BJ55" s="165"/>
    </row>
    <row r="56" spans="15:62" s="7" customFormat="1" ht="15">
      <c r="O56" s="26" t="s">
        <v>58</v>
      </c>
      <c r="P56" s="118"/>
      <c r="Q56" s="119"/>
      <c r="R56" s="119"/>
      <c r="S56" s="119"/>
      <c r="T56" s="119"/>
      <c r="U56" s="119"/>
      <c r="V56" s="119"/>
      <c r="W56" s="119"/>
      <c r="X56" s="119"/>
      <c r="Y56" s="119"/>
      <c r="Z56" s="119"/>
      <c r="AA56" s="119"/>
      <c r="AB56" s="119"/>
      <c r="AC56" s="119"/>
      <c r="AD56" s="119"/>
      <c r="AE56" s="120"/>
      <c r="AI56" s="9"/>
      <c r="AJ56" s="9"/>
      <c r="AN56" s="9"/>
      <c r="AO56" s="9"/>
      <c r="AQ56" s="165"/>
      <c r="AR56" s="165"/>
      <c r="AS56" s="165"/>
      <c r="AT56" s="165"/>
      <c r="AU56" s="165"/>
      <c r="AV56" s="165"/>
      <c r="AW56" s="165"/>
      <c r="AX56" s="165"/>
      <c r="AY56" s="165"/>
      <c r="AZ56" s="165"/>
      <c r="BA56" s="165"/>
      <c r="BB56" s="165"/>
      <c r="BC56" s="165"/>
      <c r="BD56" s="165"/>
      <c r="BE56" s="165"/>
      <c r="BF56" s="165"/>
      <c r="BG56" s="165"/>
      <c r="BH56" s="165"/>
      <c r="BI56" s="165"/>
      <c r="BJ56" s="165"/>
    </row>
    <row r="57" spans="35:62" s="7" customFormat="1" ht="15">
      <c r="AI57" s="9"/>
      <c r="AJ57" s="9"/>
      <c r="AN57" s="9"/>
      <c r="AO57" s="9"/>
      <c r="AQ57" s="165"/>
      <c r="AR57" s="165"/>
      <c r="AS57" s="165"/>
      <c r="AT57" s="165"/>
      <c r="AU57" s="165"/>
      <c r="AV57" s="165"/>
      <c r="AW57" s="165"/>
      <c r="AX57" s="165"/>
      <c r="AY57" s="165"/>
      <c r="AZ57" s="165"/>
      <c r="BA57" s="165"/>
      <c r="BB57" s="165"/>
      <c r="BC57" s="165"/>
      <c r="BD57" s="165"/>
      <c r="BE57" s="165"/>
      <c r="BF57" s="165"/>
      <c r="BG57" s="165"/>
      <c r="BH57" s="165"/>
      <c r="BI57" s="165"/>
      <c r="BJ57" s="165"/>
    </row>
    <row r="58" spans="15:41" s="7" customFormat="1" ht="14.25" customHeight="1">
      <c r="O58" s="128"/>
      <c r="P58" s="128"/>
      <c r="Q58" s="128"/>
      <c r="R58" s="128"/>
      <c r="S58" s="128"/>
      <c r="T58" s="128"/>
      <c r="U58" s="128"/>
      <c r="V58" s="128"/>
      <c r="W58" s="128"/>
      <c r="X58" s="128"/>
      <c r="Y58" s="128"/>
      <c r="Z58" s="128"/>
      <c r="AA58" s="128"/>
      <c r="AB58" s="128"/>
      <c r="AC58" s="128"/>
      <c r="AD58" s="128"/>
      <c r="AE58" s="128"/>
      <c r="AI58" s="9"/>
      <c r="AJ58" s="9"/>
      <c r="AN58" s="9"/>
      <c r="AO58" s="9"/>
    </row>
    <row r="59" spans="15:41" s="7" customFormat="1" ht="30" customHeight="1">
      <c r="O59" s="128"/>
      <c r="P59" s="128"/>
      <c r="Q59" s="128"/>
      <c r="R59" s="128"/>
      <c r="S59" s="128"/>
      <c r="T59" s="128"/>
      <c r="U59" s="128"/>
      <c r="V59" s="128"/>
      <c r="W59" s="128"/>
      <c r="X59" s="128"/>
      <c r="Y59" s="128"/>
      <c r="Z59" s="128"/>
      <c r="AA59" s="128"/>
      <c r="AB59" s="128"/>
      <c r="AC59" s="128"/>
      <c r="AD59" s="128"/>
      <c r="AE59" s="128"/>
      <c r="AI59" s="9"/>
      <c r="AJ59" s="9"/>
      <c r="AN59" s="9"/>
      <c r="AO59" s="9"/>
    </row>
    <row r="60" spans="15:41" s="7" customFormat="1" ht="28.5" customHeight="1">
      <c r="O60" s="128"/>
      <c r="P60" s="128"/>
      <c r="Q60" s="128"/>
      <c r="R60" s="128"/>
      <c r="S60" s="128"/>
      <c r="T60" s="128"/>
      <c r="U60" s="128"/>
      <c r="V60" s="128"/>
      <c r="W60" s="128"/>
      <c r="X60" s="128"/>
      <c r="Y60" s="128"/>
      <c r="Z60" s="128"/>
      <c r="AA60" s="128"/>
      <c r="AB60" s="128"/>
      <c r="AC60" s="128"/>
      <c r="AD60" s="128"/>
      <c r="AE60" s="128"/>
      <c r="AI60" s="9"/>
      <c r="AJ60" s="9"/>
      <c r="AN60" s="9"/>
      <c r="AO60" s="9"/>
    </row>
    <row r="61" spans="15:41" s="7" customFormat="1" ht="14.25">
      <c r="O61" s="35"/>
      <c r="P61" s="35"/>
      <c r="Q61" s="35"/>
      <c r="R61" s="35"/>
      <c r="S61" s="35"/>
      <c r="T61" s="35"/>
      <c r="U61" s="35"/>
      <c r="V61" s="35"/>
      <c r="W61" s="35"/>
      <c r="X61" s="35"/>
      <c r="Y61" s="35"/>
      <c r="Z61" s="35"/>
      <c r="AA61" s="35"/>
      <c r="AB61" s="35"/>
      <c r="AC61" s="35"/>
      <c r="AD61" s="35"/>
      <c r="AE61" s="35"/>
      <c r="AI61" s="9"/>
      <c r="AJ61" s="9"/>
      <c r="AN61" s="9"/>
      <c r="AO61" s="9"/>
    </row>
    <row r="62" spans="15:41" s="7" customFormat="1" ht="14.25" customHeight="1">
      <c r="O62" s="128"/>
      <c r="P62" s="128"/>
      <c r="Q62" s="128"/>
      <c r="R62" s="128"/>
      <c r="S62" s="128"/>
      <c r="T62" s="128"/>
      <c r="U62" s="128"/>
      <c r="V62" s="128"/>
      <c r="W62" s="128"/>
      <c r="X62" s="128"/>
      <c r="Y62" s="128"/>
      <c r="Z62" s="128"/>
      <c r="AA62" s="128"/>
      <c r="AB62" s="128"/>
      <c r="AC62" s="128"/>
      <c r="AD62" s="128"/>
      <c r="AE62" s="128"/>
      <c r="AI62" s="9"/>
      <c r="AJ62" s="9"/>
      <c r="AN62" s="9"/>
      <c r="AO62" s="9"/>
    </row>
    <row r="63" spans="15:41" s="7" customFormat="1" ht="35.25" customHeight="1">
      <c r="O63" s="128"/>
      <c r="P63" s="128"/>
      <c r="Q63" s="128"/>
      <c r="R63" s="128"/>
      <c r="S63" s="128"/>
      <c r="T63" s="128"/>
      <c r="U63" s="128"/>
      <c r="V63" s="128"/>
      <c r="W63" s="128"/>
      <c r="X63" s="128"/>
      <c r="Y63" s="128"/>
      <c r="Z63" s="128"/>
      <c r="AA63" s="128"/>
      <c r="AB63" s="128"/>
      <c r="AC63" s="128"/>
      <c r="AD63" s="128"/>
      <c r="AE63" s="128"/>
      <c r="AI63" s="9"/>
      <c r="AJ63" s="9"/>
      <c r="AN63" s="9"/>
      <c r="AO63" s="9"/>
    </row>
    <row r="64" spans="15:41" s="7" customFormat="1" ht="14.25">
      <c r="O64" s="35"/>
      <c r="P64" s="35"/>
      <c r="Q64" s="35"/>
      <c r="R64" s="35"/>
      <c r="S64" s="35"/>
      <c r="T64" s="35"/>
      <c r="U64" s="35"/>
      <c r="V64" s="35"/>
      <c r="W64" s="35"/>
      <c r="X64" s="35"/>
      <c r="Y64" s="35"/>
      <c r="Z64" s="35"/>
      <c r="AA64" s="35"/>
      <c r="AB64" s="35"/>
      <c r="AC64" s="35"/>
      <c r="AD64" s="35"/>
      <c r="AE64" s="35"/>
      <c r="AI64" s="9"/>
      <c r="AJ64" s="9"/>
      <c r="AN64" s="9"/>
      <c r="AO64" s="9"/>
    </row>
    <row r="65" spans="15:41" s="7" customFormat="1" ht="14.25">
      <c r="O65" s="127"/>
      <c r="P65" s="127"/>
      <c r="Q65" s="127"/>
      <c r="R65" s="127"/>
      <c r="S65" s="127"/>
      <c r="T65" s="127"/>
      <c r="U65" s="127"/>
      <c r="V65" s="127"/>
      <c r="W65" s="127"/>
      <c r="X65" s="127"/>
      <c r="Y65" s="127"/>
      <c r="Z65" s="127"/>
      <c r="AA65" s="127"/>
      <c r="AB65" s="127"/>
      <c r="AC65" s="127"/>
      <c r="AD65" s="127"/>
      <c r="AE65" s="127"/>
      <c r="AI65" s="9"/>
      <c r="AJ65" s="9"/>
      <c r="AN65" s="9"/>
      <c r="AO65" s="9"/>
    </row>
    <row r="66" spans="15:41" s="7" customFormat="1" ht="14.25">
      <c r="O66" s="35"/>
      <c r="P66" s="35"/>
      <c r="Q66" s="35"/>
      <c r="R66" s="35"/>
      <c r="S66" s="35"/>
      <c r="T66" s="35"/>
      <c r="U66" s="35"/>
      <c r="V66" s="35"/>
      <c r="W66" s="35"/>
      <c r="X66" s="35"/>
      <c r="Y66" s="35"/>
      <c r="Z66" s="35"/>
      <c r="AA66" s="35"/>
      <c r="AB66" s="35"/>
      <c r="AC66" s="35"/>
      <c r="AD66" s="35"/>
      <c r="AE66" s="35"/>
      <c r="AI66" s="9"/>
      <c r="AJ66" s="9"/>
      <c r="AN66" s="9"/>
      <c r="AO66" s="9"/>
    </row>
    <row r="67" spans="15:41" s="7" customFormat="1" ht="14.25">
      <c r="O67" s="32"/>
      <c r="P67" s="32"/>
      <c r="Q67" s="32"/>
      <c r="R67" s="32"/>
      <c r="S67" s="32"/>
      <c r="T67" s="32"/>
      <c r="U67" s="32"/>
      <c r="V67" s="32"/>
      <c r="W67" s="32"/>
      <c r="X67" s="32"/>
      <c r="Y67" s="32"/>
      <c r="Z67" s="32"/>
      <c r="AA67" s="32"/>
      <c r="AB67" s="32"/>
      <c r="AC67" s="32"/>
      <c r="AD67" s="32"/>
      <c r="AE67" s="32"/>
      <c r="AI67" s="9"/>
      <c r="AJ67" s="9"/>
      <c r="AN67" s="9"/>
      <c r="AO67" s="9"/>
    </row>
    <row r="68" spans="15:41" s="7" customFormat="1" ht="14.25">
      <c r="O68" s="32"/>
      <c r="P68" s="32"/>
      <c r="Q68" s="32"/>
      <c r="R68" s="32"/>
      <c r="S68" s="32"/>
      <c r="T68" s="32"/>
      <c r="U68" s="32"/>
      <c r="V68" s="32"/>
      <c r="W68" s="32"/>
      <c r="X68" s="32"/>
      <c r="Y68" s="32"/>
      <c r="Z68" s="32"/>
      <c r="AA68" s="32"/>
      <c r="AB68" s="32"/>
      <c r="AC68" s="32"/>
      <c r="AD68" s="32"/>
      <c r="AE68" s="32"/>
      <c r="AI68" s="9"/>
      <c r="AJ68" s="9"/>
      <c r="AN68" s="9"/>
      <c r="AO68" s="9"/>
    </row>
    <row r="69" spans="15:41" s="7" customFormat="1" ht="14.25">
      <c r="O69" s="32"/>
      <c r="P69" s="32"/>
      <c r="Q69" s="32"/>
      <c r="R69" s="32"/>
      <c r="S69" s="32"/>
      <c r="T69" s="32"/>
      <c r="U69" s="32"/>
      <c r="V69" s="32"/>
      <c r="W69" s="32"/>
      <c r="X69" s="32"/>
      <c r="Y69" s="32"/>
      <c r="Z69" s="32"/>
      <c r="AA69" s="32"/>
      <c r="AB69" s="32"/>
      <c r="AC69" s="32"/>
      <c r="AD69" s="32"/>
      <c r="AE69" s="32"/>
      <c r="AI69" s="9"/>
      <c r="AJ69" s="9"/>
      <c r="AN69" s="9"/>
      <c r="AO69" s="9"/>
    </row>
    <row r="70" spans="35:41" s="7" customFormat="1" ht="14.25">
      <c r="AI70" s="9"/>
      <c r="AJ70" s="9"/>
      <c r="AN70" s="9"/>
      <c r="AO70" s="9"/>
    </row>
    <row r="71" spans="35:41" s="7" customFormat="1" ht="14.25">
      <c r="AI71" s="9"/>
      <c r="AJ71" s="9"/>
      <c r="AN71" s="9"/>
      <c r="AO71" s="9"/>
    </row>
    <row r="72" spans="35:41" s="7" customFormat="1" ht="14.25">
      <c r="AI72" s="9"/>
      <c r="AJ72" s="9"/>
      <c r="AN72" s="9"/>
      <c r="AO72" s="9"/>
    </row>
    <row r="73" spans="35:41" s="7" customFormat="1" ht="14.25">
      <c r="AI73" s="9"/>
      <c r="AJ73" s="9"/>
      <c r="AN73" s="9"/>
      <c r="AO73" s="9"/>
    </row>
    <row r="74" spans="35:41" s="7" customFormat="1" ht="14.25">
      <c r="AI74" s="9"/>
      <c r="AJ74" s="9"/>
      <c r="AN74" s="9"/>
      <c r="AO74" s="9"/>
    </row>
    <row r="75" spans="35:41" s="7" customFormat="1" ht="14.25">
      <c r="AI75" s="9"/>
      <c r="AJ75" s="9"/>
      <c r="AN75" s="9"/>
      <c r="AO75" s="9"/>
    </row>
    <row r="76" spans="35:41" s="7" customFormat="1" ht="14.25">
      <c r="AI76" s="9"/>
      <c r="AJ76" s="9"/>
      <c r="AN76" s="9"/>
      <c r="AO76" s="9"/>
    </row>
    <row r="77" spans="35:41" s="7" customFormat="1" ht="14.25">
      <c r="AI77" s="9"/>
      <c r="AJ77" s="9"/>
      <c r="AN77" s="9"/>
      <c r="AO77" s="9"/>
    </row>
    <row r="78" spans="35:41" s="7" customFormat="1" ht="14.25">
      <c r="AI78" s="9"/>
      <c r="AJ78" s="9"/>
      <c r="AN78" s="9"/>
      <c r="AO78" s="9"/>
    </row>
    <row r="79" spans="35:41" s="7" customFormat="1" ht="14.25">
      <c r="AI79" s="9"/>
      <c r="AJ79" s="9"/>
      <c r="AN79" s="9"/>
      <c r="AO79" s="9"/>
    </row>
    <row r="80" spans="35:41" s="7" customFormat="1" ht="14.25">
      <c r="AI80" s="9"/>
      <c r="AJ80" s="9"/>
      <c r="AN80" s="9"/>
      <c r="AO80" s="9"/>
    </row>
    <row r="81" spans="35:41" s="7" customFormat="1" ht="14.25">
      <c r="AI81" s="9"/>
      <c r="AJ81" s="9"/>
      <c r="AN81" s="9"/>
      <c r="AO81" s="9"/>
    </row>
    <row r="82" spans="35:41" s="7" customFormat="1" ht="14.25">
      <c r="AI82" s="9"/>
      <c r="AJ82" s="9"/>
      <c r="AN82" s="9"/>
      <c r="AO82" s="9"/>
    </row>
    <row r="83" spans="35:41" s="7" customFormat="1" ht="14.25">
      <c r="AI83" s="9"/>
      <c r="AJ83" s="9"/>
      <c r="AN83" s="9"/>
      <c r="AO83" s="9"/>
    </row>
    <row r="84" spans="35:41" s="7" customFormat="1" ht="14.25">
      <c r="AI84" s="9"/>
      <c r="AJ84" s="9"/>
      <c r="AN84" s="9"/>
      <c r="AO84" s="9"/>
    </row>
    <row r="85" spans="35:41" s="7" customFormat="1" ht="14.25">
      <c r="AI85" s="9"/>
      <c r="AJ85" s="9"/>
      <c r="AN85" s="9"/>
      <c r="AO85" s="9"/>
    </row>
    <row r="86" spans="35:41" s="7" customFormat="1" ht="14.25">
      <c r="AI86" s="9"/>
      <c r="AJ86" s="9"/>
      <c r="AN86" s="9"/>
      <c r="AO86" s="9"/>
    </row>
    <row r="87" spans="35:41" s="7" customFormat="1" ht="14.25">
      <c r="AI87" s="9"/>
      <c r="AJ87" s="9"/>
      <c r="AN87" s="9"/>
      <c r="AO87" s="9"/>
    </row>
    <row r="88" spans="35:41" s="7" customFormat="1" ht="14.25">
      <c r="AI88" s="9"/>
      <c r="AJ88" s="9"/>
      <c r="AN88" s="9"/>
      <c r="AO88" s="9"/>
    </row>
    <row r="89" spans="35:41" s="7" customFormat="1" ht="14.25">
      <c r="AI89" s="9"/>
      <c r="AJ89" s="9"/>
      <c r="AN89" s="9"/>
      <c r="AO89" s="9"/>
    </row>
    <row r="90" spans="35:41" s="7" customFormat="1" ht="14.25">
      <c r="AI90" s="9"/>
      <c r="AJ90" s="9"/>
      <c r="AN90" s="9"/>
      <c r="AO90" s="9"/>
    </row>
    <row r="91" spans="35:41" s="7" customFormat="1" ht="14.25">
      <c r="AI91" s="9"/>
      <c r="AJ91" s="9"/>
      <c r="AN91" s="9"/>
      <c r="AO91" s="9"/>
    </row>
    <row r="92" spans="35:41" s="7" customFormat="1" ht="14.25">
      <c r="AI92" s="9"/>
      <c r="AJ92" s="9"/>
      <c r="AN92" s="9"/>
      <c r="AO92" s="9"/>
    </row>
    <row r="93" spans="35:41" s="7" customFormat="1" ht="14.25">
      <c r="AI93" s="9"/>
      <c r="AJ93" s="9"/>
      <c r="AN93" s="9"/>
      <c r="AO93" s="9"/>
    </row>
    <row r="94" spans="35:41" s="7" customFormat="1" ht="14.25">
      <c r="AI94" s="9"/>
      <c r="AJ94" s="9"/>
      <c r="AN94" s="9"/>
      <c r="AO94" s="9"/>
    </row>
    <row r="95" spans="35:41" s="7" customFormat="1" ht="14.25">
      <c r="AI95" s="9"/>
      <c r="AJ95" s="9"/>
      <c r="AN95" s="9"/>
      <c r="AO95" s="9"/>
    </row>
    <row r="96" spans="35:41" s="7" customFormat="1" ht="14.25">
      <c r="AI96" s="9"/>
      <c r="AJ96" s="9"/>
      <c r="AN96" s="9"/>
      <c r="AO96" s="9"/>
    </row>
    <row r="97" spans="35:41" s="7" customFormat="1" ht="14.25">
      <c r="AI97" s="9"/>
      <c r="AJ97" s="9"/>
      <c r="AN97" s="9"/>
      <c r="AO97" s="9"/>
    </row>
    <row r="98" spans="35:41" s="7" customFormat="1" ht="14.25">
      <c r="AI98" s="9"/>
      <c r="AJ98" s="9"/>
      <c r="AN98" s="9"/>
      <c r="AO98" s="9"/>
    </row>
    <row r="99" spans="35:41" s="7" customFormat="1" ht="14.25">
      <c r="AI99" s="9"/>
      <c r="AJ99" s="9"/>
      <c r="AN99" s="9"/>
      <c r="AO99" s="9"/>
    </row>
    <row r="100" spans="35:41" s="7" customFormat="1" ht="14.25">
      <c r="AI100" s="9"/>
      <c r="AJ100" s="9"/>
      <c r="AN100" s="9"/>
      <c r="AO100" s="9"/>
    </row>
    <row r="101" spans="35:41" s="7" customFormat="1" ht="14.25">
      <c r="AI101" s="9"/>
      <c r="AJ101" s="9"/>
      <c r="AN101" s="9"/>
      <c r="AO101" s="9"/>
    </row>
    <row r="102" spans="35:41" s="7" customFormat="1" ht="14.25">
      <c r="AI102" s="9"/>
      <c r="AJ102" s="9"/>
      <c r="AN102" s="9"/>
      <c r="AO102" s="9"/>
    </row>
    <row r="103" spans="35:41" s="7" customFormat="1" ht="14.25">
      <c r="AI103" s="9"/>
      <c r="AJ103" s="9"/>
      <c r="AN103" s="9"/>
      <c r="AO103" s="9"/>
    </row>
    <row r="104" spans="35:41" s="7" customFormat="1" ht="14.25">
      <c r="AI104" s="9"/>
      <c r="AJ104" s="9"/>
      <c r="AN104" s="9"/>
      <c r="AO104" s="9"/>
    </row>
    <row r="105" spans="35:41" s="7" customFormat="1" ht="14.25">
      <c r="AI105" s="9"/>
      <c r="AJ105" s="9"/>
      <c r="AN105" s="9"/>
      <c r="AO105" s="9"/>
    </row>
    <row r="106" spans="35:41" s="7" customFormat="1" ht="14.25">
      <c r="AI106" s="9"/>
      <c r="AJ106" s="9"/>
      <c r="AN106" s="9"/>
      <c r="AO106" s="9"/>
    </row>
    <row r="107" spans="35:41" s="7" customFormat="1" ht="14.25">
      <c r="AI107" s="9"/>
      <c r="AJ107" s="9"/>
      <c r="AN107" s="9"/>
      <c r="AO107" s="9"/>
    </row>
    <row r="108" spans="35:41" s="7" customFormat="1" ht="14.25">
      <c r="AI108" s="9"/>
      <c r="AJ108" s="9"/>
      <c r="AN108" s="9"/>
      <c r="AO108" s="9"/>
    </row>
    <row r="109" spans="35:41" s="7" customFormat="1" ht="14.25">
      <c r="AI109" s="9"/>
      <c r="AJ109" s="9"/>
      <c r="AN109" s="9"/>
      <c r="AO109" s="9"/>
    </row>
    <row r="110" spans="35:41" s="7" customFormat="1" ht="14.25">
      <c r="AI110" s="9"/>
      <c r="AJ110" s="9"/>
      <c r="AN110" s="9"/>
      <c r="AO110" s="9"/>
    </row>
    <row r="111" spans="35:41" s="7" customFormat="1" ht="14.25">
      <c r="AI111" s="9"/>
      <c r="AJ111" s="9"/>
      <c r="AN111" s="9"/>
      <c r="AO111" s="9"/>
    </row>
    <row r="112" spans="35:41" s="7" customFormat="1" ht="14.25">
      <c r="AI112" s="9"/>
      <c r="AJ112" s="9"/>
      <c r="AN112" s="9"/>
      <c r="AO112" s="9"/>
    </row>
    <row r="113" spans="35:41" s="7" customFormat="1" ht="14.25">
      <c r="AI113" s="9"/>
      <c r="AJ113" s="9"/>
      <c r="AN113" s="9"/>
      <c r="AO113" s="9"/>
    </row>
    <row r="114" spans="35:41" s="7" customFormat="1" ht="14.25">
      <c r="AI114" s="9"/>
      <c r="AJ114" s="9"/>
      <c r="AN114" s="9"/>
      <c r="AO114" s="9"/>
    </row>
    <row r="115" spans="35:41" s="7" customFormat="1" ht="14.25">
      <c r="AI115" s="9"/>
      <c r="AJ115" s="9"/>
      <c r="AN115" s="9"/>
      <c r="AO115" s="9"/>
    </row>
    <row r="116" spans="35:41" s="7" customFormat="1" ht="14.25">
      <c r="AI116" s="9"/>
      <c r="AJ116" s="9"/>
      <c r="AN116" s="9"/>
      <c r="AO116" s="9"/>
    </row>
    <row r="117" spans="35:41" s="7" customFormat="1" ht="14.25">
      <c r="AI117" s="9"/>
      <c r="AJ117" s="9"/>
      <c r="AN117" s="9"/>
      <c r="AO117" s="9"/>
    </row>
    <row r="118" spans="35:41" s="7" customFormat="1" ht="14.25">
      <c r="AI118" s="9"/>
      <c r="AJ118" s="9"/>
      <c r="AN118" s="9"/>
      <c r="AO118" s="9"/>
    </row>
    <row r="119" spans="35:41" s="7" customFormat="1" ht="14.25">
      <c r="AI119" s="9"/>
      <c r="AJ119" s="9"/>
      <c r="AN119" s="9"/>
      <c r="AO119" s="9"/>
    </row>
    <row r="120" spans="35:41" s="7" customFormat="1" ht="14.25">
      <c r="AI120" s="9"/>
      <c r="AJ120" s="9"/>
      <c r="AN120" s="9"/>
      <c r="AO120" s="9"/>
    </row>
    <row r="121" spans="35:41" s="7" customFormat="1" ht="14.25">
      <c r="AI121" s="9"/>
      <c r="AJ121" s="9"/>
      <c r="AN121" s="9"/>
      <c r="AO121" s="9"/>
    </row>
    <row r="122" spans="35:41" s="7" customFormat="1" ht="14.25">
      <c r="AI122" s="9"/>
      <c r="AJ122" s="9"/>
      <c r="AN122" s="9"/>
      <c r="AO122" s="9"/>
    </row>
    <row r="123" spans="35:41" s="7" customFormat="1" ht="14.25">
      <c r="AI123" s="9"/>
      <c r="AJ123" s="9"/>
      <c r="AN123" s="9"/>
      <c r="AO123" s="9"/>
    </row>
    <row r="124" spans="35:41" s="7" customFormat="1" ht="14.25">
      <c r="AI124" s="9"/>
      <c r="AJ124" s="9"/>
      <c r="AN124" s="9"/>
      <c r="AO124" s="9"/>
    </row>
    <row r="125" spans="35:41" s="7" customFormat="1" ht="14.25">
      <c r="AI125" s="9"/>
      <c r="AJ125" s="9"/>
      <c r="AN125" s="9"/>
      <c r="AO125" s="9"/>
    </row>
    <row r="126" spans="35:41" s="7" customFormat="1" ht="14.25">
      <c r="AI126" s="9"/>
      <c r="AJ126" s="9"/>
      <c r="AN126" s="9"/>
      <c r="AO126" s="9"/>
    </row>
    <row r="127" spans="35:41" s="7" customFormat="1" ht="14.25">
      <c r="AI127" s="9"/>
      <c r="AJ127" s="9"/>
      <c r="AN127" s="9"/>
      <c r="AO127" s="9"/>
    </row>
    <row r="128" spans="35:41" s="7" customFormat="1" ht="14.25">
      <c r="AI128" s="9"/>
      <c r="AJ128" s="9"/>
      <c r="AN128" s="9"/>
      <c r="AO128" s="9"/>
    </row>
    <row r="129" spans="35:41" s="7" customFormat="1" ht="14.25">
      <c r="AI129" s="9"/>
      <c r="AJ129" s="9"/>
      <c r="AN129" s="9"/>
      <c r="AO129" s="9"/>
    </row>
    <row r="130" spans="35:41" s="7" customFormat="1" ht="14.25">
      <c r="AI130" s="9"/>
      <c r="AJ130" s="9"/>
      <c r="AN130" s="9"/>
      <c r="AO130" s="9"/>
    </row>
    <row r="131" spans="35:41" s="7" customFormat="1" ht="14.25">
      <c r="AI131" s="9"/>
      <c r="AJ131" s="9"/>
      <c r="AN131" s="9"/>
      <c r="AO131" s="9"/>
    </row>
    <row r="132" spans="35:41" s="7" customFormat="1" ht="14.25">
      <c r="AI132" s="9"/>
      <c r="AJ132" s="9"/>
      <c r="AN132" s="9"/>
      <c r="AO132" s="9"/>
    </row>
    <row r="133" spans="35:41" s="7" customFormat="1" ht="14.25">
      <c r="AI133" s="9"/>
      <c r="AJ133" s="9"/>
      <c r="AN133" s="9"/>
      <c r="AO133" s="9"/>
    </row>
    <row r="134" spans="35:41" s="7" customFormat="1" ht="14.25">
      <c r="AI134" s="9"/>
      <c r="AJ134" s="9"/>
      <c r="AN134" s="9"/>
      <c r="AO134" s="9"/>
    </row>
    <row r="135" spans="35:41" s="7" customFormat="1" ht="14.25">
      <c r="AI135" s="9"/>
      <c r="AJ135" s="9"/>
      <c r="AN135" s="9"/>
      <c r="AO135" s="9"/>
    </row>
    <row r="136" spans="35:41" s="7" customFormat="1" ht="14.25">
      <c r="AI136" s="9"/>
      <c r="AJ136" s="9"/>
      <c r="AN136" s="9"/>
      <c r="AO136" s="9"/>
    </row>
    <row r="137" spans="35:41" s="7" customFormat="1" ht="14.25">
      <c r="AI137" s="9"/>
      <c r="AJ137" s="9"/>
      <c r="AN137" s="9"/>
      <c r="AO137" s="9"/>
    </row>
    <row r="138" spans="35:41" s="7" customFormat="1" ht="14.25">
      <c r="AI138" s="9"/>
      <c r="AJ138" s="9"/>
      <c r="AN138" s="9"/>
      <c r="AO138" s="9"/>
    </row>
    <row r="139" spans="35:41" s="7" customFormat="1" ht="14.25">
      <c r="AI139" s="9"/>
      <c r="AJ139" s="9"/>
      <c r="AN139" s="9"/>
      <c r="AO139" s="9"/>
    </row>
    <row r="140" spans="35:41" s="7" customFormat="1" ht="14.25">
      <c r="AI140" s="9"/>
      <c r="AJ140" s="9"/>
      <c r="AN140" s="9"/>
      <c r="AO140" s="9"/>
    </row>
    <row r="141" spans="35:41" s="7" customFormat="1" ht="14.25">
      <c r="AI141" s="9"/>
      <c r="AJ141" s="9"/>
      <c r="AN141" s="9"/>
      <c r="AO141" s="9"/>
    </row>
    <row r="142" spans="35:41" s="7" customFormat="1" ht="14.25">
      <c r="AI142" s="9"/>
      <c r="AJ142" s="9"/>
      <c r="AN142" s="9"/>
      <c r="AO142" s="9"/>
    </row>
    <row r="143" spans="35:41" s="7" customFormat="1" ht="14.25">
      <c r="AI143" s="9"/>
      <c r="AJ143" s="9"/>
      <c r="AN143" s="9"/>
      <c r="AO143" s="9"/>
    </row>
    <row r="144" spans="35:41" s="7" customFormat="1" ht="14.25">
      <c r="AI144" s="9"/>
      <c r="AJ144" s="9"/>
      <c r="AN144" s="9"/>
      <c r="AO144" s="9"/>
    </row>
    <row r="145" spans="35:41" s="7" customFormat="1" ht="14.25">
      <c r="AI145" s="9"/>
      <c r="AJ145" s="9"/>
      <c r="AN145" s="9"/>
      <c r="AO145" s="9"/>
    </row>
    <row r="146" spans="35:41" s="7" customFormat="1" ht="14.25">
      <c r="AI146" s="9"/>
      <c r="AJ146" s="9"/>
      <c r="AN146" s="9"/>
      <c r="AO146" s="9"/>
    </row>
    <row r="147" spans="35:41" s="7" customFormat="1" ht="14.25">
      <c r="AI147" s="9"/>
      <c r="AJ147" s="9"/>
      <c r="AN147" s="9"/>
      <c r="AO147" s="9"/>
    </row>
    <row r="148" spans="35:41" s="7" customFormat="1" ht="14.25">
      <c r="AI148" s="9"/>
      <c r="AJ148" s="9"/>
      <c r="AN148" s="9"/>
      <c r="AO148" s="9"/>
    </row>
    <row r="149" spans="35:41" s="7" customFormat="1" ht="14.25">
      <c r="AI149" s="9"/>
      <c r="AJ149" s="9"/>
      <c r="AN149" s="9"/>
      <c r="AO149" s="9"/>
    </row>
    <row r="150" spans="35:41" s="7" customFormat="1" ht="14.25">
      <c r="AI150" s="9"/>
      <c r="AJ150" s="9"/>
      <c r="AN150" s="9"/>
      <c r="AO150" s="9"/>
    </row>
    <row r="151" spans="35:41" s="7" customFormat="1" ht="14.25">
      <c r="AI151" s="9"/>
      <c r="AJ151" s="9"/>
      <c r="AN151" s="9"/>
      <c r="AO151" s="9"/>
    </row>
    <row r="152" spans="35:41" s="7" customFormat="1" ht="14.25">
      <c r="AI152" s="9"/>
      <c r="AJ152" s="9"/>
      <c r="AN152" s="9"/>
      <c r="AO152" s="9"/>
    </row>
    <row r="153" spans="35:41" s="7" customFormat="1" ht="14.25">
      <c r="AI153" s="9"/>
      <c r="AJ153" s="9"/>
      <c r="AN153" s="9"/>
      <c r="AO153" s="9"/>
    </row>
    <row r="154" spans="35:41" s="7" customFormat="1" ht="14.25">
      <c r="AI154" s="9"/>
      <c r="AJ154" s="9"/>
      <c r="AN154" s="9"/>
      <c r="AO154" s="9"/>
    </row>
    <row r="155" spans="35:41" s="7" customFormat="1" ht="14.25">
      <c r="AI155" s="9"/>
      <c r="AJ155" s="9"/>
      <c r="AN155" s="9"/>
      <c r="AO155" s="9"/>
    </row>
    <row r="156" spans="35:41" s="7" customFormat="1" ht="14.25">
      <c r="AI156" s="9"/>
      <c r="AJ156" s="9"/>
      <c r="AN156" s="9"/>
      <c r="AO156" s="9"/>
    </row>
    <row r="157" spans="35:41" s="7" customFormat="1" ht="14.25">
      <c r="AI157" s="9"/>
      <c r="AJ157" s="9"/>
      <c r="AN157" s="9"/>
      <c r="AO157" s="9"/>
    </row>
    <row r="158" spans="35:41" s="7" customFormat="1" ht="14.25">
      <c r="AI158" s="9"/>
      <c r="AJ158" s="9"/>
      <c r="AN158" s="9"/>
      <c r="AO158" s="9"/>
    </row>
    <row r="159" spans="35:41" s="7" customFormat="1" ht="14.25">
      <c r="AI159" s="9"/>
      <c r="AJ159" s="9"/>
      <c r="AN159" s="9"/>
      <c r="AO159" s="9"/>
    </row>
    <row r="160" spans="35:41" s="7" customFormat="1" ht="14.25">
      <c r="AI160" s="9"/>
      <c r="AJ160" s="9"/>
      <c r="AN160" s="9"/>
      <c r="AO160" s="9"/>
    </row>
    <row r="161" spans="35:41" s="7" customFormat="1" ht="14.25">
      <c r="AI161" s="9"/>
      <c r="AJ161" s="9"/>
      <c r="AN161" s="9"/>
      <c r="AO161" s="9"/>
    </row>
    <row r="162" spans="35:41" s="7" customFormat="1" ht="14.25">
      <c r="AI162" s="9"/>
      <c r="AJ162" s="9"/>
      <c r="AN162" s="9"/>
      <c r="AO162" s="9"/>
    </row>
    <row r="163" spans="35:41" s="7" customFormat="1" ht="14.25">
      <c r="AI163" s="9"/>
      <c r="AJ163" s="9"/>
      <c r="AN163" s="9"/>
      <c r="AO163" s="9"/>
    </row>
    <row r="164" spans="35:41" s="7" customFormat="1" ht="14.25">
      <c r="AI164" s="9"/>
      <c r="AJ164" s="9"/>
      <c r="AN164" s="9"/>
      <c r="AO164" s="9"/>
    </row>
    <row r="165" spans="35:41" s="7" customFormat="1" ht="14.25">
      <c r="AI165" s="9"/>
      <c r="AJ165" s="9"/>
      <c r="AN165" s="9"/>
      <c r="AO165" s="9"/>
    </row>
    <row r="166" spans="35:41" s="7" customFormat="1" ht="14.25">
      <c r="AI166" s="9"/>
      <c r="AJ166" s="9"/>
      <c r="AN166" s="9"/>
      <c r="AO166" s="9"/>
    </row>
    <row r="167" spans="35:41" s="7" customFormat="1" ht="14.25">
      <c r="AI167" s="9"/>
      <c r="AJ167" s="9"/>
      <c r="AN167" s="9"/>
      <c r="AO167" s="9"/>
    </row>
    <row r="168" spans="35:41" s="7" customFormat="1" ht="14.25">
      <c r="AI168" s="9"/>
      <c r="AJ168" s="9"/>
      <c r="AN168" s="9"/>
      <c r="AO168" s="9"/>
    </row>
    <row r="169" spans="35:41" s="7" customFormat="1" ht="14.25">
      <c r="AI169" s="9"/>
      <c r="AJ169" s="9"/>
      <c r="AN169" s="9"/>
      <c r="AO169" s="9"/>
    </row>
    <row r="170" spans="35:41" s="7" customFormat="1" ht="14.25">
      <c r="AI170" s="9"/>
      <c r="AJ170" s="9"/>
      <c r="AN170" s="9"/>
      <c r="AO170" s="9"/>
    </row>
    <row r="171" spans="35:41" s="7" customFormat="1" ht="14.25">
      <c r="AI171" s="9"/>
      <c r="AJ171" s="9"/>
      <c r="AN171" s="9"/>
      <c r="AO171" s="9"/>
    </row>
    <row r="172" spans="35:41" s="7" customFormat="1" ht="14.25">
      <c r="AI172" s="9"/>
      <c r="AJ172" s="9"/>
      <c r="AN172" s="9"/>
      <c r="AO172" s="9"/>
    </row>
    <row r="173" spans="35:41" s="7" customFormat="1" ht="14.25">
      <c r="AI173" s="9"/>
      <c r="AJ173" s="9"/>
      <c r="AN173" s="9"/>
      <c r="AO173" s="9"/>
    </row>
    <row r="174" spans="35:41" s="7" customFormat="1" ht="14.25">
      <c r="AI174" s="9"/>
      <c r="AJ174" s="9"/>
      <c r="AN174" s="9"/>
      <c r="AO174" s="9"/>
    </row>
    <row r="175" spans="35:41" s="7" customFormat="1" ht="14.25">
      <c r="AI175" s="9"/>
      <c r="AJ175" s="9"/>
      <c r="AN175" s="9"/>
      <c r="AO175" s="9"/>
    </row>
    <row r="176" spans="35:41" s="7" customFormat="1" ht="14.25">
      <c r="AI176" s="9"/>
      <c r="AJ176" s="9"/>
      <c r="AN176" s="9"/>
      <c r="AO176" s="9"/>
    </row>
    <row r="177" spans="35:41" s="7" customFormat="1" ht="14.25">
      <c r="AI177" s="9"/>
      <c r="AJ177" s="9"/>
      <c r="AN177" s="9"/>
      <c r="AO177" s="9"/>
    </row>
    <row r="178" spans="35:41" s="7" customFormat="1" ht="14.25">
      <c r="AI178" s="9"/>
      <c r="AJ178" s="9"/>
      <c r="AN178" s="9"/>
      <c r="AO178" s="9"/>
    </row>
    <row r="179" spans="35:41" s="7" customFormat="1" ht="14.25">
      <c r="AI179" s="9"/>
      <c r="AJ179" s="9"/>
      <c r="AN179" s="9"/>
      <c r="AO179" s="9"/>
    </row>
    <row r="180" spans="35:41" s="7" customFormat="1" ht="14.25">
      <c r="AI180" s="9"/>
      <c r="AJ180" s="9"/>
      <c r="AN180" s="9"/>
      <c r="AO180" s="9"/>
    </row>
    <row r="181" spans="35:41" s="7" customFormat="1" ht="14.25">
      <c r="AI181" s="9"/>
      <c r="AJ181" s="9"/>
      <c r="AN181" s="9"/>
      <c r="AO181" s="9"/>
    </row>
    <row r="182" spans="35:41" s="7" customFormat="1" ht="14.25">
      <c r="AI182" s="9"/>
      <c r="AJ182" s="9"/>
      <c r="AN182" s="9"/>
      <c r="AO182" s="9"/>
    </row>
    <row r="183" spans="35:41" s="7" customFormat="1" ht="14.25">
      <c r="AI183" s="9"/>
      <c r="AJ183" s="9"/>
      <c r="AN183" s="9"/>
      <c r="AO183" s="9"/>
    </row>
    <row r="184" spans="35:41" s="7" customFormat="1" ht="14.25">
      <c r="AI184" s="9"/>
      <c r="AJ184" s="9"/>
      <c r="AN184" s="9"/>
      <c r="AO184" s="9"/>
    </row>
    <row r="185" spans="35:41" s="7" customFormat="1" ht="14.25">
      <c r="AI185" s="9"/>
      <c r="AJ185" s="9"/>
      <c r="AN185" s="9"/>
      <c r="AO185" s="9"/>
    </row>
    <row r="186" spans="35:41" s="7" customFormat="1" ht="14.25">
      <c r="AI186" s="9"/>
      <c r="AJ186" s="9"/>
      <c r="AN186" s="9"/>
      <c r="AO186" s="9"/>
    </row>
    <row r="187" spans="35:41" s="7" customFormat="1" ht="14.25">
      <c r="AI187" s="9"/>
      <c r="AJ187" s="9"/>
      <c r="AN187" s="9"/>
      <c r="AO187" s="9"/>
    </row>
    <row r="188" spans="35:41" s="7" customFormat="1" ht="14.25">
      <c r="AI188" s="9"/>
      <c r="AJ188" s="9"/>
      <c r="AN188" s="9"/>
      <c r="AO188" s="9"/>
    </row>
    <row r="189" spans="35:41" s="7" customFormat="1" ht="14.25">
      <c r="AI189" s="9"/>
      <c r="AJ189" s="9"/>
      <c r="AN189" s="9"/>
      <c r="AO189" s="9"/>
    </row>
    <row r="190" spans="35:41" s="7" customFormat="1" ht="14.25">
      <c r="AI190" s="9"/>
      <c r="AJ190" s="9"/>
      <c r="AN190" s="9"/>
      <c r="AO190" s="9"/>
    </row>
    <row r="191" spans="35:41" s="7" customFormat="1" ht="14.25">
      <c r="AI191" s="9"/>
      <c r="AJ191" s="9"/>
      <c r="AN191" s="9"/>
      <c r="AO191" s="9"/>
    </row>
    <row r="192" spans="35:41" s="7" customFormat="1" ht="14.25">
      <c r="AI192" s="9"/>
      <c r="AJ192" s="9"/>
      <c r="AN192" s="9"/>
      <c r="AO192" s="9"/>
    </row>
    <row r="193" spans="35:41" s="7" customFormat="1" ht="14.25">
      <c r="AI193" s="9"/>
      <c r="AJ193" s="9"/>
      <c r="AN193" s="9"/>
      <c r="AO193" s="9"/>
    </row>
    <row r="194" spans="35:41" s="7" customFormat="1" ht="14.25">
      <c r="AI194" s="9"/>
      <c r="AJ194" s="9"/>
      <c r="AN194" s="9"/>
      <c r="AO194" s="9"/>
    </row>
    <row r="195" spans="35:41" s="7" customFormat="1" ht="14.25">
      <c r="AI195" s="9"/>
      <c r="AJ195" s="9"/>
      <c r="AN195" s="9"/>
      <c r="AO195" s="9"/>
    </row>
    <row r="196" spans="35:41" s="7" customFormat="1" ht="14.25">
      <c r="AI196" s="9"/>
      <c r="AJ196" s="9"/>
      <c r="AN196" s="9"/>
      <c r="AO196" s="9"/>
    </row>
    <row r="197" spans="35:41" s="7" customFormat="1" ht="14.25">
      <c r="AI197" s="9"/>
      <c r="AJ197" s="9"/>
      <c r="AN197" s="9"/>
      <c r="AO197" s="9"/>
    </row>
    <row r="198" spans="35:41" s="7" customFormat="1" ht="14.25">
      <c r="AI198" s="9"/>
      <c r="AJ198" s="9"/>
      <c r="AN198" s="9"/>
      <c r="AO198" s="9"/>
    </row>
    <row r="199" spans="35:41" s="7" customFormat="1" ht="14.25">
      <c r="AI199" s="9"/>
      <c r="AJ199" s="9"/>
      <c r="AN199" s="9"/>
      <c r="AO199" s="9"/>
    </row>
    <row r="200" spans="35:41" s="7" customFormat="1" ht="14.25">
      <c r="AI200" s="9"/>
      <c r="AJ200" s="9"/>
      <c r="AN200" s="9"/>
      <c r="AO200" s="9"/>
    </row>
    <row r="201" spans="35:41" s="7" customFormat="1" ht="14.25">
      <c r="AI201" s="9"/>
      <c r="AJ201" s="9"/>
      <c r="AN201" s="9"/>
      <c r="AO201" s="9"/>
    </row>
    <row r="202" spans="35:41" s="7" customFormat="1" ht="14.25">
      <c r="AI202" s="9"/>
      <c r="AJ202" s="9"/>
      <c r="AN202" s="9"/>
      <c r="AO202" s="9"/>
    </row>
    <row r="203" spans="35:41" s="7" customFormat="1" ht="14.25">
      <c r="AI203" s="9"/>
      <c r="AJ203" s="9"/>
      <c r="AN203" s="9"/>
      <c r="AO203" s="9"/>
    </row>
    <row r="204" spans="35:41" s="7" customFormat="1" ht="14.25">
      <c r="AI204" s="9"/>
      <c r="AJ204" s="9"/>
      <c r="AN204" s="9"/>
      <c r="AO204" s="9"/>
    </row>
    <row r="205" spans="35:41" s="7" customFormat="1" ht="14.25">
      <c r="AI205" s="9"/>
      <c r="AJ205" s="9"/>
      <c r="AN205" s="9"/>
      <c r="AO205" s="9"/>
    </row>
    <row r="206" spans="35:41" s="7" customFormat="1" ht="14.25">
      <c r="AI206" s="9"/>
      <c r="AJ206" s="9"/>
      <c r="AN206" s="9"/>
      <c r="AO206" s="9"/>
    </row>
    <row r="207" spans="35:41" s="7" customFormat="1" ht="14.25">
      <c r="AI207" s="9"/>
      <c r="AJ207" s="9"/>
      <c r="AN207" s="9"/>
      <c r="AO207" s="9"/>
    </row>
    <row r="208" spans="35:41" s="7" customFormat="1" ht="14.25">
      <c r="AI208" s="9"/>
      <c r="AJ208" s="9"/>
      <c r="AN208" s="9"/>
      <c r="AO208" s="9"/>
    </row>
    <row r="209" spans="35:41" s="7" customFormat="1" ht="14.25">
      <c r="AI209" s="9"/>
      <c r="AJ209" s="9"/>
      <c r="AN209" s="9"/>
      <c r="AO209" s="9"/>
    </row>
    <row r="210" spans="35:41" s="7" customFormat="1" ht="14.25">
      <c r="AI210" s="9"/>
      <c r="AJ210" s="9"/>
      <c r="AN210" s="9"/>
      <c r="AO210" s="9"/>
    </row>
    <row r="211" spans="35:41" s="7" customFormat="1" ht="14.25">
      <c r="AI211" s="9"/>
      <c r="AJ211" s="9"/>
      <c r="AN211" s="9"/>
      <c r="AO211" s="9"/>
    </row>
    <row r="212" spans="35:41" s="7" customFormat="1" ht="14.25">
      <c r="AI212" s="9"/>
      <c r="AJ212" s="9"/>
      <c r="AN212" s="9"/>
      <c r="AO212" s="9"/>
    </row>
    <row r="213" spans="35:41" s="7" customFormat="1" ht="14.25">
      <c r="AI213" s="9"/>
      <c r="AJ213" s="9"/>
      <c r="AN213" s="9"/>
      <c r="AO213" s="9"/>
    </row>
    <row r="214" spans="35:41" s="7" customFormat="1" ht="14.25">
      <c r="AI214" s="9"/>
      <c r="AJ214" s="9"/>
      <c r="AN214" s="9"/>
      <c r="AO214" s="9"/>
    </row>
    <row r="215" spans="35:41" s="7" customFormat="1" ht="14.25">
      <c r="AI215" s="9"/>
      <c r="AJ215" s="9"/>
      <c r="AN215" s="9"/>
      <c r="AO215" s="9"/>
    </row>
    <row r="216" spans="35:41" s="7" customFormat="1" ht="14.25">
      <c r="AI216" s="9"/>
      <c r="AJ216" s="9"/>
      <c r="AN216" s="9"/>
      <c r="AO216" s="9"/>
    </row>
    <row r="217" spans="35:41" s="7" customFormat="1" ht="14.25">
      <c r="AI217" s="9"/>
      <c r="AJ217" s="9"/>
      <c r="AN217" s="9"/>
      <c r="AO217" s="9"/>
    </row>
    <row r="218" spans="35:41" s="7" customFormat="1" ht="14.25">
      <c r="AI218" s="9"/>
      <c r="AJ218" s="9"/>
      <c r="AN218" s="9"/>
      <c r="AO218" s="9"/>
    </row>
    <row r="219" spans="35:41" s="7" customFormat="1" ht="14.25">
      <c r="AI219" s="9"/>
      <c r="AJ219" s="9"/>
      <c r="AN219" s="9"/>
      <c r="AO219" s="9"/>
    </row>
    <row r="220" spans="35:41" s="7" customFormat="1" ht="14.25">
      <c r="AI220" s="9"/>
      <c r="AJ220" s="9"/>
      <c r="AN220" s="9"/>
      <c r="AO220" s="9"/>
    </row>
    <row r="221" spans="35:41" s="7" customFormat="1" ht="14.25">
      <c r="AI221" s="9"/>
      <c r="AJ221" s="9"/>
      <c r="AN221" s="9"/>
      <c r="AO221" s="9"/>
    </row>
    <row r="222" spans="35:41" s="7" customFormat="1" ht="14.25">
      <c r="AI222" s="9"/>
      <c r="AJ222" s="9"/>
      <c r="AN222" s="9"/>
      <c r="AO222" s="9"/>
    </row>
    <row r="223" spans="35:41" s="7" customFormat="1" ht="14.25">
      <c r="AI223" s="9"/>
      <c r="AJ223" s="9"/>
      <c r="AN223" s="9"/>
      <c r="AO223" s="9"/>
    </row>
    <row r="224" spans="3:7" ht="14.25">
      <c r="C224" s="7"/>
      <c r="D224" s="7"/>
      <c r="E224" s="7"/>
      <c r="F224" s="7"/>
      <c r="G224" s="7"/>
    </row>
    <row r="225" spans="3:7" ht="14.25">
      <c r="C225" s="7"/>
      <c r="D225" s="7"/>
      <c r="E225" s="7"/>
      <c r="F225" s="7"/>
      <c r="G225" s="7"/>
    </row>
    <row r="226" spans="3:7" ht="14.25">
      <c r="C226" s="7"/>
      <c r="D226" s="7"/>
      <c r="E226" s="7"/>
      <c r="F226" s="7"/>
      <c r="G226" s="7"/>
    </row>
    <row r="227" spans="3:7" ht="14.25">
      <c r="C227" s="7"/>
      <c r="D227" s="7"/>
      <c r="E227" s="7"/>
      <c r="F227" s="7"/>
      <c r="G227" s="7"/>
    </row>
    <row r="228" spans="3:7" ht="14.25">
      <c r="C228" s="7"/>
      <c r="D228" s="7"/>
      <c r="E228" s="7"/>
      <c r="F228" s="7"/>
      <c r="G228" s="7"/>
    </row>
    <row r="229" spans="3:7" ht="14.25">
      <c r="C229" s="7"/>
      <c r="D229" s="7"/>
      <c r="E229" s="7"/>
      <c r="F229" s="7"/>
      <c r="G229" s="7"/>
    </row>
    <row r="230" spans="3:7" ht="14.25">
      <c r="C230" s="7"/>
      <c r="D230" s="7"/>
      <c r="E230" s="7"/>
      <c r="F230" s="7"/>
      <c r="G230" s="7"/>
    </row>
    <row r="231" spans="3:7" ht="14.25">
      <c r="C231" s="7"/>
      <c r="D231" s="7"/>
      <c r="E231" s="7"/>
      <c r="F231" s="7"/>
      <c r="G231" s="7"/>
    </row>
    <row r="232" spans="3:7" ht="14.25">
      <c r="C232" s="7"/>
      <c r="D232" s="7"/>
      <c r="E232" s="7"/>
      <c r="F232" s="7"/>
      <c r="G232" s="7"/>
    </row>
    <row r="233" spans="3:7" ht="14.25">
      <c r="C233" s="7"/>
      <c r="D233" s="7"/>
      <c r="E233" s="7"/>
      <c r="F233" s="7"/>
      <c r="G233" s="7"/>
    </row>
    <row r="234" spans="3:7" ht="14.25">
      <c r="C234" s="7"/>
      <c r="D234" s="7"/>
      <c r="E234" s="7"/>
      <c r="F234" s="7"/>
      <c r="G234" s="7"/>
    </row>
    <row r="235" spans="3:7" ht="14.25">
      <c r="C235" s="7"/>
      <c r="D235" s="7"/>
      <c r="E235" s="7"/>
      <c r="F235" s="7"/>
      <c r="G235" s="7"/>
    </row>
    <row r="236" spans="3:7" ht="14.25">
      <c r="C236" s="7"/>
      <c r="D236" s="7"/>
      <c r="E236" s="7"/>
      <c r="F236" s="7"/>
      <c r="G236" s="7"/>
    </row>
    <row r="237" spans="3:7" ht="14.25">
      <c r="C237" s="7"/>
      <c r="D237" s="7"/>
      <c r="E237" s="7"/>
      <c r="F237" s="7"/>
      <c r="G237" s="7"/>
    </row>
    <row r="238" spans="3:7" ht="14.25">
      <c r="C238" s="7"/>
      <c r="D238" s="7"/>
      <c r="E238" s="7"/>
      <c r="F238" s="7"/>
      <c r="G238" s="7"/>
    </row>
    <row r="239" spans="3:7" ht="14.25">
      <c r="C239" s="7"/>
      <c r="D239" s="7"/>
      <c r="E239" s="7"/>
      <c r="F239" s="7"/>
      <c r="G239" s="7"/>
    </row>
    <row r="240" spans="3:7" ht="14.25">
      <c r="C240" s="7"/>
      <c r="D240" s="7"/>
      <c r="E240" s="7"/>
      <c r="F240" s="7"/>
      <c r="G240" s="7"/>
    </row>
    <row r="241" spans="3:7" ht="14.25">
      <c r="C241" s="7"/>
      <c r="D241" s="7"/>
      <c r="E241" s="7"/>
      <c r="F241" s="7"/>
      <c r="G241" s="7"/>
    </row>
    <row r="242" spans="3:7" ht="14.25">
      <c r="C242" s="7"/>
      <c r="D242" s="7"/>
      <c r="E242" s="7"/>
      <c r="F242" s="7"/>
      <c r="G242" s="7"/>
    </row>
    <row r="243" spans="3:7" ht="14.25">
      <c r="C243" s="7"/>
      <c r="D243" s="7"/>
      <c r="E243" s="7"/>
      <c r="F243" s="7"/>
      <c r="G243" s="7"/>
    </row>
    <row r="244" spans="3:7" ht="14.25">
      <c r="C244" s="7"/>
      <c r="D244" s="7"/>
      <c r="E244" s="7"/>
      <c r="F244" s="7"/>
      <c r="G244" s="7"/>
    </row>
    <row r="245" spans="3:7" ht="14.25">
      <c r="C245" s="7"/>
      <c r="D245" s="7"/>
      <c r="E245" s="7"/>
      <c r="F245" s="7"/>
      <c r="G245" s="7"/>
    </row>
    <row r="246" spans="3:7" ht="14.25">
      <c r="C246" s="7"/>
      <c r="D246" s="7"/>
      <c r="E246" s="7"/>
      <c r="F246" s="7"/>
      <c r="G246" s="7"/>
    </row>
    <row r="247" spans="3:7" ht="14.25">
      <c r="C247" s="7"/>
      <c r="D247" s="7"/>
      <c r="E247" s="7"/>
      <c r="F247" s="7"/>
      <c r="G247" s="7"/>
    </row>
    <row r="248" spans="3:7" ht="14.25">
      <c r="C248" s="7"/>
      <c r="D248" s="7"/>
      <c r="E248" s="7"/>
      <c r="F248" s="7"/>
      <c r="G248" s="7"/>
    </row>
    <row r="249" spans="3:7" ht="14.25">
      <c r="C249" s="7"/>
      <c r="D249" s="7"/>
      <c r="E249" s="7"/>
      <c r="F249" s="7"/>
      <c r="G249" s="7"/>
    </row>
  </sheetData>
  <sheetProtection/>
  <mergeCells count="138">
    <mergeCell ref="AQ1:BJ26"/>
    <mergeCell ref="AQ27:BJ57"/>
    <mergeCell ref="I29:J29"/>
    <mergeCell ref="I30:J30"/>
    <mergeCell ref="I22:J22"/>
    <mergeCell ref="I23:J23"/>
    <mergeCell ref="I24:J24"/>
    <mergeCell ref="T20:AE20"/>
    <mergeCell ref="T21:AE21"/>
    <mergeCell ref="V22:AE22"/>
    <mergeCell ref="I26:J26"/>
    <mergeCell ref="I27:J27"/>
    <mergeCell ref="I28:J28"/>
    <mergeCell ref="O3:O4"/>
    <mergeCell ref="P3:AE3"/>
    <mergeCell ref="O29:P29"/>
    <mergeCell ref="I12:J12"/>
    <mergeCell ref="I13:J13"/>
    <mergeCell ref="I14:J14"/>
    <mergeCell ref="I15:J15"/>
    <mergeCell ref="I2:J2"/>
    <mergeCell ref="I4:J4"/>
    <mergeCell ref="I5:J5"/>
    <mergeCell ref="I6:J6"/>
    <mergeCell ref="I11:J11"/>
    <mergeCell ref="K11:M11"/>
    <mergeCell ref="C35:D35"/>
    <mergeCell ref="C36:D36"/>
    <mergeCell ref="C38:G38"/>
    <mergeCell ref="C29:D29"/>
    <mergeCell ref="C30:D30"/>
    <mergeCell ref="C31:D31"/>
    <mergeCell ref="C32:D32"/>
    <mergeCell ref="C33:D33"/>
    <mergeCell ref="C7:D7"/>
    <mergeCell ref="C8:D8"/>
    <mergeCell ref="C27:D27"/>
    <mergeCell ref="C9:D9"/>
    <mergeCell ref="C18:D18"/>
    <mergeCell ref="C34:D34"/>
    <mergeCell ref="C22:D22"/>
    <mergeCell ref="C23:D23"/>
    <mergeCell ref="C24:D24"/>
    <mergeCell ref="C25:D25"/>
    <mergeCell ref="A23:A28"/>
    <mergeCell ref="C2:D2"/>
    <mergeCell ref="C3:D3"/>
    <mergeCell ref="C4:D4"/>
    <mergeCell ref="C5:D5"/>
    <mergeCell ref="C6:D6"/>
    <mergeCell ref="C26:D26"/>
    <mergeCell ref="C11:D11"/>
    <mergeCell ref="C12:D12"/>
    <mergeCell ref="C13:D13"/>
    <mergeCell ref="C14:D14"/>
    <mergeCell ref="C15:D15"/>
    <mergeCell ref="C16:D16"/>
    <mergeCell ref="C17:D17"/>
    <mergeCell ref="C20:D20"/>
    <mergeCell ref="C21:D21"/>
    <mergeCell ref="I16:J16"/>
    <mergeCell ref="I17:J17"/>
    <mergeCell ref="I18:J18"/>
    <mergeCell ref="I19:J19"/>
    <mergeCell ref="I21:J21"/>
    <mergeCell ref="O2:AE2"/>
    <mergeCell ref="S5:AE5"/>
    <mergeCell ref="T6:AE6"/>
    <mergeCell ref="T7:AE7"/>
    <mergeCell ref="Y8:AE8"/>
    <mergeCell ref="AF31:AO33"/>
    <mergeCell ref="AF14:AH14"/>
    <mergeCell ref="AF42:AH42"/>
    <mergeCell ref="Q28:V28"/>
    <mergeCell ref="R33:AE33"/>
    <mergeCell ref="T34:AE34"/>
    <mergeCell ref="T35:AE35"/>
    <mergeCell ref="Y36:AE36"/>
    <mergeCell ref="AF28:AH28"/>
    <mergeCell ref="W28:X28"/>
    <mergeCell ref="Y28:AE28"/>
    <mergeCell ref="T9:AE9"/>
    <mergeCell ref="V12:AE12"/>
    <mergeCell ref="Q14:V14"/>
    <mergeCell ref="X14:AC14"/>
    <mergeCell ref="AD14:AE14"/>
    <mergeCell ref="S19:AE19"/>
    <mergeCell ref="AF17:AO20"/>
    <mergeCell ref="T51:AE51"/>
    <mergeCell ref="Y10:AE10"/>
    <mergeCell ref="Y38:AE38"/>
    <mergeCell ref="X24:AE24"/>
    <mergeCell ref="AC11:AE11"/>
    <mergeCell ref="AC39:AE39"/>
    <mergeCell ref="AC25:AE25"/>
    <mergeCell ref="R47:AE47"/>
    <mergeCell ref="T48:AE48"/>
    <mergeCell ref="T49:AE49"/>
    <mergeCell ref="P17:AE17"/>
    <mergeCell ref="O30:AE30"/>
    <mergeCell ref="T23:AE23"/>
    <mergeCell ref="V26:AE26"/>
    <mergeCell ref="O31:O32"/>
    <mergeCell ref="O44:AE44"/>
    <mergeCell ref="Q42:V42"/>
    <mergeCell ref="X42:AC42"/>
    <mergeCell ref="AD42:AE42"/>
    <mergeCell ref="P31:AE31"/>
    <mergeCell ref="O45:O46"/>
    <mergeCell ref="P45:AE45"/>
    <mergeCell ref="AF3:AO3"/>
    <mergeCell ref="AF4:AO5"/>
    <mergeCell ref="A31:A37"/>
    <mergeCell ref="C39:G39"/>
    <mergeCell ref="A2:A20"/>
    <mergeCell ref="I3:J3"/>
    <mergeCell ref="I7:M9"/>
    <mergeCell ref="V37:AE37"/>
    <mergeCell ref="O65:AE65"/>
    <mergeCell ref="O62:AE63"/>
    <mergeCell ref="AK13:AN13"/>
    <mergeCell ref="O58:AE60"/>
    <mergeCell ref="AF54:AH54"/>
    <mergeCell ref="T54:AE54"/>
    <mergeCell ref="P13:Q13"/>
    <mergeCell ref="P41:Q41"/>
    <mergeCell ref="P55:Q55"/>
    <mergeCell ref="P27:Q27"/>
    <mergeCell ref="AC53:AE53"/>
    <mergeCell ref="T52:AE52"/>
    <mergeCell ref="P56:AE56"/>
    <mergeCell ref="AF51:AH51"/>
    <mergeCell ref="AF12:AH12"/>
    <mergeCell ref="AF26:AH26"/>
    <mergeCell ref="AF40:AH40"/>
    <mergeCell ref="T50:AE50"/>
    <mergeCell ref="O16:AE16"/>
    <mergeCell ref="O17:O18"/>
  </mergeCells>
  <printOptions/>
  <pageMargins left="0.1968503937007874" right="0.1968503937007874" top="0.11811023622047245" bottom="0.1968503937007874" header="0.31496062992125984" footer="0.31496062992125984"/>
  <pageSetup horizontalDpi="300" verticalDpi="3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B1:AP89"/>
  <sheetViews>
    <sheetView zoomScalePageLayoutView="0" workbookViewId="0" topLeftCell="A1">
      <selection activeCell="H20" sqref="H20"/>
    </sheetView>
  </sheetViews>
  <sheetFormatPr defaultColWidth="9.140625" defaultRowHeight="15"/>
  <cols>
    <col min="1" max="1" width="9.421875" style="7" customWidth="1"/>
    <col min="2" max="2" width="44.57421875" style="43" customWidth="1"/>
    <col min="3" max="3" width="8.7109375" style="40" customWidth="1"/>
    <col min="4" max="4" width="14.421875" style="40" customWidth="1"/>
    <col min="5" max="5" width="11.140625" style="40" customWidth="1"/>
    <col min="6" max="6" width="10.28125" style="40" customWidth="1"/>
    <col min="7" max="7" width="11.421875" style="40" bestFit="1" customWidth="1"/>
    <col min="8" max="8" width="8.8515625" style="40" customWidth="1"/>
    <col min="9" max="22" width="8.8515625" style="52" customWidth="1"/>
    <col min="23" max="29" width="8.8515625" style="40" customWidth="1"/>
    <col min="43" max="43" width="8.8515625" style="7" customWidth="1"/>
  </cols>
  <sheetData>
    <row r="1" spans="2:42" s="7" customFormat="1" ht="14.25" customHeight="1">
      <c r="B1" s="56"/>
      <c r="C1" s="52"/>
      <c r="D1" s="52"/>
      <c r="E1" s="52"/>
      <c r="F1" s="52"/>
      <c r="G1" s="52"/>
      <c r="H1" s="52"/>
      <c r="I1" s="52"/>
      <c r="J1" s="52"/>
      <c r="K1" s="52"/>
      <c r="L1" s="52"/>
      <c r="M1" s="52"/>
      <c r="N1" s="52"/>
      <c r="O1" s="52"/>
      <c r="P1" s="52"/>
      <c r="Q1" s="52"/>
      <c r="R1" s="52"/>
      <c r="S1" s="52"/>
      <c r="T1" s="52"/>
      <c r="U1" s="192" t="s">
        <v>245</v>
      </c>
      <c r="V1" s="192"/>
      <c r="W1" s="192"/>
      <c r="X1" s="192"/>
      <c r="Y1" s="192"/>
      <c r="Z1" s="192"/>
      <c r="AA1" s="192"/>
      <c r="AB1" s="192"/>
      <c r="AC1" s="192"/>
      <c r="AD1" s="192"/>
      <c r="AE1" s="192"/>
      <c r="AF1" s="192"/>
      <c r="AG1" s="192"/>
      <c r="AH1" s="192"/>
      <c r="AI1" s="192"/>
      <c r="AJ1" s="192"/>
      <c r="AK1" s="192"/>
      <c r="AL1" s="192"/>
      <c r="AM1" s="192"/>
      <c r="AN1" s="192"/>
      <c r="AO1" s="192"/>
      <c r="AP1" s="192"/>
    </row>
    <row r="2" spans="2:42" s="7" customFormat="1" ht="15">
      <c r="B2" s="56"/>
      <c r="C2" s="52"/>
      <c r="D2" s="52"/>
      <c r="E2" s="52"/>
      <c r="F2" s="52"/>
      <c r="G2" s="52"/>
      <c r="H2" s="52"/>
      <c r="I2" s="52"/>
      <c r="J2" s="52"/>
      <c r="K2" s="52"/>
      <c r="L2" s="52"/>
      <c r="M2" s="52"/>
      <c r="N2" s="52"/>
      <c r="O2" s="52"/>
      <c r="P2" s="52"/>
      <c r="Q2" s="52"/>
      <c r="R2" s="52"/>
      <c r="S2" s="52"/>
      <c r="T2" s="52"/>
      <c r="U2" s="192"/>
      <c r="V2" s="192"/>
      <c r="W2" s="192"/>
      <c r="X2" s="192"/>
      <c r="Y2" s="192"/>
      <c r="Z2" s="192"/>
      <c r="AA2" s="192"/>
      <c r="AB2" s="192"/>
      <c r="AC2" s="192"/>
      <c r="AD2" s="192"/>
      <c r="AE2" s="192"/>
      <c r="AF2" s="192"/>
      <c r="AG2" s="192"/>
      <c r="AH2" s="192"/>
      <c r="AI2" s="192"/>
      <c r="AJ2" s="192"/>
      <c r="AK2" s="192"/>
      <c r="AL2" s="192"/>
      <c r="AM2" s="192"/>
      <c r="AN2" s="192"/>
      <c r="AO2" s="192"/>
      <c r="AP2" s="192"/>
    </row>
    <row r="3" spans="2:42" ht="45">
      <c r="B3" s="167" t="s">
        <v>108</v>
      </c>
      <c r="C3" s="168"/>
      <c r="D3" s="44" t="s">
        <v>16</v>
      </c>
      <c r="E3" s="45" t="s">
        <v>15</v>
      </c>
      <c r="F3" s="60" t="s">
        <v>14</v>
      </c>
      <c r="G3" s="59" t="s">
        <v>136</v>
      </c>
      <c r="H3" s="59" t="s">
        <v>135</v>
      </c>
      <c r="U3" s="192"/>
      <c r="V3" s="192"/>
      <c r="W3" s="192"/>
      <c r="X3" s="192"/>
      <c r="Y3" s="192"/>
      <c r="Z3" s="192"/>
      <c r="AA3" s="192"/>
      <c r="AB3" s="192"/>
      <c r="AC3" s="192"/>
      <c r="AD3" s="192"/>
      <c r="AE3" s="192"/>
      <c r="AF3" s="192"/>
      <c r="AG3" s="192"/>
      <c r="AH3" s="192"/>
      <c r="AI3" s="192"/>
      <c r="AJ3" s="192"/>
      <c r="AK3" s="192"/>
      <c r="AL3" s="192"/>
      <c r="AM3" s="192"/>
      <c r="AN3" s="192"/>
      <c r="AO3" s="192"/>
      <c r="AP3" s="192"/>
    </row>
    <row r="4" spans="2:42" ht="15">
      <c r="B4" s="169" t="s">
        <v>98</v>
      </c>
      <c r="C4" s="169"/>
      <c r="D4" s="41" t="s">
        <v>97</v>
      </c>
      <c r="E4" s="42"/>
      <c r="F4" s="60">
        <f>E5*E6*E7*E9*E11*E13</f>
        <v>0</v>
      </c>
      <c r="G4" s="59">
        <f>ROUNDUP(F4/0.35,0)</f>
        <v>0</v>
      </c>
      <c r="H4" s="59">
        <f>ROUNDUP(F4/1.1,0)</f>
        <v>0</v>
      </c>
      <c r="U4" s="192"/>
      <c r="V4" s="192"/>
      <c r="W4" s="192"/>
      <c r="X4" s="192"/>
      <c r="Y4" s="192"/>
      <c r="Z4" s="192"/>
      <c r="AA4" s="192"/>
      <c r="AB4" s="192"/>
      <c r="AC4" s="192"/>
      <c r="AD4" s="192"/>
      <c r="AE4" s="192"/>
      <c r="AF4" s="192"/>
      <c r="AG4" s="192"/>
      <c r="AH4" s="192"/>
      <c r="AI4" s="192"/>
      <c r="AJ4" s="192"/>
      <c r="AK4" s="192"/>
      <c r="AL4" s="192"/>
      <c r="AM4" s="192"/>
      <c r="AN4" s="192"/>
      <c r="AO4" s="192"/>
      <c r="AP4" s="192"/>
    </row>
    <row r="5" spans="2:42" ht="15">
      <c r="B5" s="170" t="s">
        <v>99</v>
      </c>
      <c r="C5" s="170"/>
      <c r="D5" s="46" t="s">
        <v>101</v>
      </c>
      <c r="E5" s="48"/>
      <c r="F5" s="57"/>
      <c r="G5" s="52"/>
      <c r="H5" s="52"/>
      <c r="U5" s="192"/>
      <c r="V5" s="192"/>
      <c r="W5" s="192"/>
      <c r="X5" s="192"/>
      <c r="Y5" s="192"/>
      <c r="Z5" s="192"/>
      <c r="AA5" s="192"/>
      <c r="AB5" s="192"/>
      <c r="AC5" s="192"/>
      <c r="AD5" s="192"/>
      <c r="AE5" s="192"/>
      <c r="AF5" s="192"/>
      <c r="AG5" s="192"/>
      <c r="AH5" s="192"/>
      <c r="AI5" s="192"/>
      <c r="AJ5" s="192"/>
      <c r="AK5" s="192"/>
      <c r="AL5" s="192"/>
      <c r="AM5" s="192"/>
      <c r="AN5" s="192"/>
      <c r="AO5" s="192"/>
      <c r="AP5" s="192"/>
    </row>
    <row r="6" spans="2:42" ht="15">
      <c r="B6" s="170" t="s">
        <v>100</v>
      </c>
      <c r="C6" s="170"/>
      <c r="D6" s="46" t="s">
        <v>102</v>
      </c>
      <c r="E6" s="46">
        <v>0.02</v>
      </c>
      <c r="F6" s="57"/>
      <c r="G6" s="52"/>
      <c r="H6" s="52"/>
      <c r="U6" s="192"/>
      <c r="V6" s="192"/>
      <c r="W6" s="192"/>
      <c r="X6" s="192"/>
      <c r="Y6" s="192"/>
      <c r="Z6" s="192"/>
      <c r="AA6" s="192"/>
      <c r="AB6" s="192"/>
      <c r="AC6" s="192"/>
      <c r="AD6" s="192"/>
      <c r="AE6" s="192"/>
      <c r="AF6" s="192"/>
      <c r="AG6" s="192"/>
      <c r="AH6" s="192"/>
      <c r="AI6" s="192"/>
      <c r="AJ6" s="192"/>
      <c r="AK6" s="192"/>
      <c r="AL6" s="192"/>
      <c r="AM6" s="192"/>
      <c r="AN6" s="192"/>
      <c r="AO6" s="192"/>
      <c r="AP6" s="192"/>
    </row>
    <row r="7" spans="2:42" ht="15">
      <c r="B7" s="170" t="s">
        <v>103</v>
      </c>
      <c r="C7" s="170"/>
      <c r="D7" s="166" t="s">
        <v>104</v>
      </c>
      <c r="E7" s="166">
        <f>F17</f>
        <v>0</v>
      </c>
      <c r="F7" s="52"/>
      <c r="G7" s="52"/>
      <c r="H7" s="52"/>
      <c r="U7" s="192"/>
      <c r="V7" s="192"/>
      <c r="W7" s="192"/>
      <c r="X7" s="192"/>
      <c r="Y7" s="192"/>
      <c r="Z7" s="192"/>
      <c r="AA7" s="192"/>
      <c r="AB7" s="192"/>
      <c r="AC7" s="192"/>
      <c r="AD7" s="192"/>
      <c r="AE7" s="192"/>
      <c r="AF7" s="192"/>
      <c r="AG7" s="192"/>
      <c r="AH7" s="192"/>
      <c r="AI7" s="192"/>
      <c r="AJ7" s="192"/>
      <c r="AK7" s="192"/>
      <c r="AL7" s="192"/>
      <c r="AM7" s="192"/>
      <c r="AN7" s="192"/>
      <c r="AO7" s="192"/>
      <c r="AP7" s="192"/>
    </row>
    <row r="8" spans="2:42" ht="15">
      <c r="B8" s="170"/>
      <c r="C8" s="170"/>
      <c r="D8" s="166"/>
      <c r="E8" s="166"/>
      <c r="F8" s="52"/>
      <c r="G8" s="52"/>
      <c r="H8" s="52"/>
      <c r="U8" s="192"/>
      <c r="V8" s="192"/>
      <c r="W8" s="192"/>
      <c r="X8" s="192"/>
      <c r="Y8" s="192"/>
      <c r="Z8" s="192"/>
      <c r="AA8" s="192"/>
      <c r="AB8" s="192"/>
      <c r="AC8" s="192"/>
      <c r="AD8" s="192"/>
      <c r="AE8" s="192"/>
      <c r="AF8" s="192"/>
      <c r="AG8" s="192"/>
      <c r="AH8" s="192"/>
      <c r="AI8" s="192"/>
      <c r="AJ8" s="192"/>
      <c r="AK8" s="192"/>
      <c r="AL8" s="192"/>
      <c r="AM8" s="192"/>
      <c r="AN8" s="192"/>
      <c r="AO8" s="192"/>
      <c r="AP8" s="192"/>
    </row>
    <row r="9" spans="2:42" ht="15">
      <c r="B9" s="170" t="s">
        <v>289</v>
      </c>
      <c r="C9" s="170"/>
      <c r="D9" s="166" t="s">
        <v>105</v>
      </c>
      <c r="E9" s="166">
        <f>F23</f>
        <v>0</v>
      </c>
      <c r="F9" s="52"/>
      <c r="G9" s="52"/>
      <c r="H9" s="52"/>
      <c r="U9" s="192"/>
      <c r="V9" s="192"/>
      <c r="W9" s="192"/>
      <c r="X9" s="192"/>
      <c r="Y9" s="192"/>
      <c r="Z9" s="192"/>
      <c r="AA9" s="192"/>
      <c r="AB9" s="192"/>
      <c r="AC9" s="192"/>
      <c r="AD9" s="192"/>
      <c r="AE9" s="192"/>
      <c r="AF9" s="192"/>
      <c r="AG9" s="192"/>
      <c r="AH9" s="192"/>
      <c r="AI9" s="192"/>
      <c r="AJ9" s="192"/>
      <c r="AK9" s="192"/>
      <c r="AL9" s="192"/>
      <c r="AM9" s="192"/>
      <c r="AN9" s="192"/>
      <c r="AO9" s="192"/>
      <c r="AP9" s="192"/>
    </row>
    <row r="10" spans="2:42" ht="15">
      <c r="B10" s="170"/>
      <c r="C10" s="170"/>
      <c r="D10" s="166"/>
      <c r="E10" s="166"/>
      <c r="F10" s="52"/>
      <c r="G10" s="52"/>
      <c r="H10" s="5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row>
    <row r="11" spans="2:42" ht="15">
      <c r="B11" s="170" t="s">
        <v>106</v>
      </c>
      <c r="C11" s="170"/>
      <c r="D11" s="166" t="s">
        <v>107</v>
      </c>
      <c r="E11" s="166">
        <f>F37</f>
        <v>0</v>
      </c>
      <c r="F11" s="52"/>
      <c r="G11" s="52"/>
      <c r="H11" s="5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row>
    <row r="12" spans="2:42" ht="15">
      <c r="B12" s="170"/>
      <c r="C12" s="170"/>
      <c r="D12" s="166"/>
      <c r="E12" s="166"/>
      <c r="F12" s="52"/>
      <c r="G12" s="52"/>
      <c r="H12" s="5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row>
    <row r="13" spans="2:42" ht="15">
      <c r="B13" s="170" t="s">
        <v>109</v>
      </c>
      <c r="C13" s="170"/>
      <c r="D13" s="171" t="s">
        <v>110</v>
      </c>
      <c r="E13" s="171">
        <f>F41</f>
        <v>0</v>
      </c>
      <c r="F13" s="52"/>
      <c r="G13" s="52"/>
      <c r="H13" s="5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row>
    <row r="14" spans="2:42" ht="15">
      <c r="B14" s="170"/>
      <c r="C14" s="170"/>
      <c r="D14" s="172"/>
      <c r="E14" s="172"/>
      <c r="F14" s="52"/>
      <c r="G14" s="52"/>
      <c r="H14" s="5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row>
    <row r="15" spans="2:42" s="7" customFormat="1" ht="15">
      <c r="B15" s="56"/>
      <c r="C15" s="52"/>
      <c r="D15" s="52"/>
      <c r="E15" s="52"/>
      <c r="F15" s="52"/>
      <c r="G15" s="52"/>
      <c r="H15" s="52"/>
      <c r="I15" s="52"/>
      <c r="J15" s="52"/>
      <c r="K15" s="52"/>
      <c r="L15" s="52"/>
      <c r="M15" s="52"/>
      <c r="N15" s="52"/>
      <c r="O15" s="52"/>
      <c r="P15" s="52"/>
      <c r="Q15" s="52"/>
      <c r="R15" s="52"/>
      <c r="S15" s="52"/>
      <c r="T15" s="5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row>
    <row r="16" spans="2:42" ht="15">
      <c r="B16" s="173" t="s">
        <v>111</v>
      </c>
      <c r="C16" s="174"/>
      <c r="D16" s="175"/>
      <c r="E16" s="4" t="s">
        <v>15</v>
      </c>
      <c r="F16" s="45" t="s">
        <v>14</v>
      </c>
      <c r="G16" s="52"/>
      <c r="H16" s="5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row>
    <row r="17" spans="2:42" ht="15">
      <c r="B17" s="152" t="s">
        <v>116</v>
      </c>
      <c r="C17" s="152"/>
      <c r="D17" s="49" t="s">
        <v>112</v>
      </c>
      <c r="E17" s="49">
        <v>1</v>
      </c>
      <c r="F17" s="47"/>
      <c r="G17" s="52"/>
      <c r="H17" s="5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row>
    <row r="18" spans="2:42" ht="15">
      <c r="B18" s="127"/>
      <c r="C18" s="127"/>
      <c r="D18" s="50" t="s">
        <v>113</v>
      </c>
      <c r="E18" s="49">
        <v>1.15</v>
      </c>
      <c r="F18" s="58"/>
      <c r="G18" s="52"/>
      <c r="H18" s="5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row>
    <row r="19" spans="2:42" ht="15">
      <c r="B19" s="56"/>
      <c r="C19" s="52"/>
      <c r="D19" s="46" t="s">
        <v>114</v>
      </c>
      <c r="E19" s="46">
        <v>1.25</v>
      </c>
      <c r="F19" s="58"/>
      <c r="G19" s="52"/>
      <c r="H19" s="5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row>
    <row r="20" spans="2:42" ht="15">
      <c r="B20" s="56"/>
      <c r="C20" s="52"/>
      <c r="D20" s="46" t="s">
        <v>115</v>
      </c>
      <c r="E20" s="46">
        <v>1.4</v>
      </c>
      <c r="F20" s="58"/>
      <c r="G20" s="52"/>
      <c r="H20" s="5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row>
    <row r="21" spans="2:42" ht="15">
      <c r="B21" s="56"/>
      <c r="C21" s="52"/>
      <c r="D21" s="52"/>
      <c r="E21" s="52"/>
      <c r="F21" s="52"/>
      <c r="G21" s="52"/>
      <c r="H21" s="5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row>
    <row r="22" spans="2:42" ht="15">
      <c r="B22" s="173" t="s">
        <v>117</v>
      </c>
      <c r="C22" s="174"/>
      <c r="D22" s="51" t="s">
        <v>16</v>
      </c>
      <c r="E22" s="4" t="s">
        <v>15</v>
      </c>
      <c r="F22" s="45" t="s">
        <v>14</v>
      </c>
      <c r="G22" s="52"/>
      <c r="H22" s="5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row>
    <row r="23" spans="2:42" ht="14.25" customHeight="1">
      <c r="B23" s="176" t="s">
        <v>118</v>
      </c>
      <c r="C23" s="176"/>
      <c r="D23" s="179" t="s">
        <v>120</v>
      </c>
      <c r="E23" s="180"/>
      <c r="F23" s="53"/>
      <c r="G23" s="52"/>
      <c r="H23" s="5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row>
    <row r="24" spans="2:42" ht="14.25" customHeight="1">
      <c r="B24" s="176"/>
      <c r="C24" s="176"/>
      <c r="D24" s="179"/>
      <c r="E24" s="180"/>
      <c r="F24" s="52"/>
      <c r="G24" s="52"/>
      <c r="H24" s="52"/>
      <c r="U24" s="193" t="s">
        <v>246</v>
      </c>
      <c r="V24" s="193"/>
      <c r="W24" s="193"/>
      <c r="X24" s="193"/>
      <c r="Y24" s="193"/>
      <c r="Z24" s="193"/>
      <c r="AA24" s="193"/>
      <c r="AB24" s="193"/>
      <c r="AC24" s="193"/>
      <c r="AD24" s="193"/>
      <c r="AE24" s="193"/>
      <c r="AF24" s="193"/>
      <c r="AG24" s="193"/>
      <c r="AH24" s="193"/>
      <c r="AI24" s="193"/>
      <c r="AJ24" s="193"/>
      <c r="AK24" s="193"/>
      <c r="AL24" s="193"/>
      <c r="AM24" s="193"/>
      <c r="AN24" s="193"/>
      <c r="AO24" s="193"/>
      <c r="AP24" s="193"/>
    </row>
    <row r="25" spans="2:42" ht="15">
      <c r="B25" s="176"/>
      <c r="C25" s="176"/>
      <c r="D25" s="179"/>
      <c r="E25" s="180"/>
      <c r="F25" s="52"/>
      <c r="G25" s="52"/>
      <c r="H25" s="52"/>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row>
    <row r="26" spans="2:42" ht="15">
      <c r="B26" s="176"/>
      <c r="C26" s="176"/>
      <c r="D26" s="179"/>
      <c r="E26" s="180"/>
      <c r="F26" s="52"/>
      <c r="G26" s="52"/>
      <c r="H26" s="52"/>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row>
    <row r="27" spans="2:42" ht="15">
      <c r="B27" s="176"/>
      <c r="C27" s="176"/>
      <c r="D27" s="179"/>
      <c r="E27" s="180"/>
      <c r="F27" s="52"/>
      <c r="G27" s="52"/>
      <c r="H27" s="52"/>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row>
    <row r="28" spans="2:42" ht="14.25" customHeight="1">
      <c r="B28" s="181" t="s">
        <v>124</v>
      </c>
      <c r="C28" s="182"/>
      <c r="D28" s="46" t="s">
        <v>121</v>
      </c>
      <c r="E28" s="48"/>
      <c r="F28" s="52"/>
      <c r="G28" s="52"/>
      <c r="H28" s="52"/>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row>
    <row r="29" spans="2:42" ht="14.25" customHeight="1">
      <c r="B29" s="183" t="s">
        <v>241</v>
      </c>
      <c r="C29" s="184"/>
      <c r="D29" s="171" t="s">
        <v>127</v>
      </c>
      <c r="E29" s="190"/>
      <c r="F29" s="52"/>
      <c r="G29" s="52"/>
      <c r="H29" s="52"/>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row>
    <row r="30" spans="2:42" ht="14.25" customHeight="1">
      <c r="B30" s="185"/>
      <c r="C30" s="186"/>
      <c r="D30" s="172"/>
      <c r="E30" s="191"/>
      <c r="F30" s="52"/>
      <c r="G30" s="52"/>
      <c r="H30" s="52"/>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row>
    <row r="31" spans="2:42" ht="14.25" customHeight="1">
      <c r="B31" s="183" t="s">
        <v>126</v>
      </c>
      <c r="C31" s="184"/>
      <c r="D31" s="187" t="s">
        <v>125</v>
      </c>
      <c r="E31" s="188" t="e">
        <f>100*E29/E28</f>
        <v>#DIV/0!</v>
      </c>
      <c r="F31" s="52"/>
      <c r="G31" s="52"/>
      <c r="H31" s="52"/>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row>
    <row r="32" spans="2:42" ht="14.25" customHeight="1">
      <c r="B32" s="185"/>
      <c r="C32" s="186"/>
      <c r="D32" s="187"/>
      <c r="E32" s="189"/>
      <c r="F32" s="52"/>
      <c r="G32" s="52"/>
      <c r="H32" s="52"/>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row>
    <row r="33" spans="2:42" ht="15">
      <c r="B33" s="181" t="s">
        <v>128</v>
      </c>
      <c r="C33" s="182"/>
      <c r="D33" s="55" t="s">
        <v>123</v>
      </c>
      <c r="E33" s="46" t="e">
        <f>E28/E5</f>
        <v>#DIV/0!</v>
      </c>
      <c r="F33" s="52"/>
      <c r="G33" s="52"/>
      <c r="H33" s="52"/>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row>
    <row r="34" spans="2:42" ht="15.75">
      <c r="B34" s="177" t="s">
        <v>119</v>
      </c>
      <c r="C34" s="178"/>
      <c r="D34" s="54" t="s">
        <v>122</v>
      </c>
      <c r="E34" s="46">
        <v>6</v>
      </c>
      <c r="F34" s="52"/>
      <c r="G34" s="52"/>
      <c r="H34" s="52"/>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row>
    <row r="35" spans="2:42" s="7" customFormat="1" ht="15">
      <c r="B35" s="56"/>
      <c r="C35" s="52"/>
      <c r="D35" s="52"/>
      <c r="E35" s="52"/>
      <c r="F35" s="52"/>
      <c r="G35" s="52"/>
      <c r="H35" s="52"/>
      <c r="I35" s="52"/>
      <c r="J35" s="52"/>
      <c r="K35" s="52"/>
      <c r="L35" s="52"/>
      <c r="M35" s="52"/>
      <c r="N35" s="52"/>
      <c r="O35" s="52"/>
      <c r="P35" s="52"/>
      <c r="Q35" s="52"/>
      <c r="R35" s="52"/>
      <c r="S35" s="52"/>
      <c r="T35" s="52"/>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row>
    <row r="36" spans="2:42" ht="15">
      <c r="B36" s="173" t="s">
        <v>129</v>
      </c>
      <c r="C36" s="174"/>
      <c r="D36" s="175"/>
      <c r="E36" s="4" t="s">
        <v>15</v>
      </c>
      <c r="F36" s="45" t="s">
        <v>14</v>
      </c>
      <c r="G36" s="52"/>
      <c r="H36" s="52"/>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row>
    <row r="37" spans="2:42" ht="15">
      <c r="B37" s="204" t="s">
        <v>130</v>
      </c>
      <c r="C37" s="204"/>
      <c r="D37" s="204"/>
      <c r="E37" s="49">
        <v>1.5</v>
      </c>
      <c r="F37" s="53"/>
      <c r="G37" s="52"/>
      <c r="H37" s="52"/>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row>
    <row r="38" spans="2:42" ht="15">
      <c r="B38" s="194" t="s">
        <v>131</v>
      </c>
      <c r="C38" s="194"/>
      <c r="D38" s="194"/>
      <c r="E38" s="46">
        <v>1</v>
      </c>
      <c r="F38" s="52"/>
      <c r="G38" s="52"/>
      <c r="H38" s="52"/>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row>
    <row r="39" spans="2:42" s="7" customFormat="1" ht="15">
      <c r="B39" s="56"/>
      <c r="C39" s="52"/>
      <c r="D39" s="52"/>
      <c r="E39" s="52"/>
      <c r="F39" s="52"/>
      <c r="G39" s="52"/>
      <c r="H39" s="52"/>
      <c r="I39" s="52"/>
      <c r="J39" s="52"/>
      <c r="K39" s="52"/>
      <c r="L39" s="52"/>
      <c r="M39" s="52"/>
      <c r="N39" s="52"/>
      <c r="O39" s="52"/>
      <c r="P39" s="52"/>
      <c r="Q39" s="52"/>
      <c r="R39" s="52"/>
      <c r="S39" s="52"/>
      <c r="T39" s="52"/>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row>
    <row r="40" spans="2:42" ht="15">
      <c r="B40" s="173" t="s">
        <v>132</v>
      </c>
      <c r="C40" s="174"/>
      <c r="D40" s="175"/>
      <c r="E40" s="4" t="s">
        <v>15</v>
      </c>
      <c r="F40" s="45" t="s">
        <v>14</v>
      </c>
      <c r="G40" s="52"/>
      <c r="H40" s="52"/>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row>
    <row r="41" spans="2:42" ht="14.25" customHeight="1">
      <c r="B41" s="194" t="s">
        <v>133</v>
      </c>
      <c r="C41" s="194"/>
      <c r="D41" s="194"/>
      <c r="E41" s="179">
        <v>1.15</v>
      </c>
      <c r="F41" s="53"/>
      <c r="G41" s="52"/>
      <c r="H41" s="52"/>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row>
    <row r="42" spans="2:42" ht="15">
      <c r="B42" s="194"/>
      <c r="C42" s="194"/>
      <c r="D42" s="194"/>
      <c r="E42" s="179"/>
      <c r="F42" s="52"/>
      <c r="G42" s="52"/>
      <c r="H42" s="52"/>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row>
    <row r="43" spans="2:42" ht="14.25">
      <c r="B43" s="194"/>
      <c r="C43" s="194"/>
      <c r="D43" s="194"/>
      <c r="E43" s="179"/>
      <c r="F43" s="52"/>
      <c r="G43" s="52"/>
      <c r="H43" s="52"/>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row>
    <row r="44" spans="2:42" ht="14.25">
      <c r="B44" s="195" t="s">
        <v>134</v>
      </c>
      <c r="C44" s="196"/>
      <c r="D44" s="197"/>
      <c r="E44" s="46">
        <v>1</v>
      </c>
      <c r="F44" s="52"/>
      <c r="G44" s="52"/>
      <c r="H44" s="52"/>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row>
    <row r="45" spans="2:42" s="7" customFormat="1" ht="14.25">
      <c r="B45" s="56"/>
      <c r="C45" s="52"/>
      <c r="D45" s="52"/>
      <c r="E45" s="52"/>
      <c r="F45" s="52"/>
      <c r="G45" s="52"/>
      <c r="H45" s="52"/>
      <c r="I45" s="52"/>
      <c r="J45" s="52"/>
      <c r="K45" s="52"/>
      <c r="L45" s="52"/>
      <c r="M45" s="52"/>
      <c r="N45" s="52"/>
      <c r="O45" s="52"/>
      <c r="P45" s="52"/>
      <c r="Q45" s="52"/>
      <c r="R45" s="52"/>
      <c r="S45" s="52"/>
      <c r="T45" s="52"/>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row>
    <row r="46" spans="2:42" s="7" customFormat="1" ht="14.25">
      <c r="B46" s="198" t="s">
        <v>46</v>
      </c>
      <c r="C46" s="199"/>
      <c r="D46" s="199"/>
      <c r="E46" s="200"/>
      <c r="F46" s="52"/>
      <c r="G46" s="52"/>
      <c r="H46" s="52"/>
      <c r="I46" s="52"/>
      <c r="J46" s="52"/>
      <c r="K46" s="52"/>
      <c r="L46" s="52"/>
      <c r="M46" s="52"/>
      <c r="N46" s="52"/>
      <c r="O46" s="52"/>
      <c r="P46" s="52"/>
      <c r="Q46" s="52"/>
      <c r="R46" s="52"/>
      <c r="S46" s="52"/>
      <c r="T46" s="52"/>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row>
    <row r="47" spans="2:42" s="7" customFormat="1" ht="14.25">
      <c r="B47" s="201" t="s">
        <v>84</v>
      </c>
      <c r="C47" s="202"/>
      <c r="D47" s="202"/>
      <c r="E47" s="203"/>
      <c r="F47" s="52"/>
      <c r="G47" s="52"/>
      <c r="H47" s="52"/>
      <c r="I47" s="52"/>
      <c r="J47" s="52"/>
      <c r="K47" s="52"/>
      <c r="L47" s="52"/>
      <c r="M47" s="52"/>
      <c r="N47" s="52"/>
      <c r="O47" s="52"/>
      <c r="P47" s="52"/>
      <c r="Q47" s="52"/>
      <c r="R47" s="52"/>
      <c r="S47" s="52"/>
      <c r="T47" s="52"/>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row>
    <row r="48" spans="2:29" s="7" customFormat="1" ht="14.25">
      <c r="B48" s="56"/>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row>
    <row r="49" spans="2:29" s="7" customFormat="1" ht="14.25">
      <c r="B49" s="56"/>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row>
    <row r="50" spans="2:29" s="7" customFormat="1" ht="14.25">
      <c r="B50" s="56"/>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row>
    <row r="51" spans="2:29" s="7" customFormat="1" ht="14.25">
      <c r="B51" s="56"/>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2:29" s="7" customFormat="1" ht="14.25">
      <c r="B52" s="56"/>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2:29" s="7" customFormat="1" ht="14.25">
      <c r="B53" s="56"/>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row>
    <row r="54" spans="2:29" s="7" customFormat="1" ht="14.25">
      <c r="B54" s="56"/>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row>
    <row r="55" spans="2:29" s="7" customFormat="1" ht="14.25">
      <c r="B55" s="56"/>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row>
    <row r="56" spans="2:29" s="7" customFormat="1" ht="14.25">
      <c r="B56" s="56"/>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row>
    <row r="57" spans="2:29" s="7" customFormat="1" ht="14.25">
      <c r="B57" s="56"/>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row>
    <row r="58" spans="2:29" s="7" customFormat="1" ht="14.25">
      <c r="B58" s="56"/>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row>
    <row r="59" spans="2:29" s="7" customFormat="1" ht="14.25">
      <c r="B59" s="56"/>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row>
    <row r="60" spans="2:29" s="7" customFormat="1" ht="14.25">
      <c r="B60" s="56"/>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row>
    <row r="61" spans="2:29" s="7" customFormat="1" ht="14.25">
      <c r="B61" s="56"/>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row>
    <row r="62" spans="7:8" ht="14.25">
      <c r="G62" s="52"/>
      <c r="H62" s="52"/>
    </row>
    <row r="63" spans="7:8" ht="14.25">
      <c r="G63" s="52"/>
      <c r="H63" s="52"/>
    </row>
    <row r="64" spans="7:8" ht="14.25">
      <c r="G64" s="52"/>
      <c r="H64" s="52"/>
    </row>
    <row r="65" spans="7:8" ht="14.25">
      <c r="G65" s="52"/>
      <c r="H65" s="52"/>
    </row>
    <row r="66" spans="7:8" ht="14.25">
      <c r="G66" s="52"/>
      <c r="H66" s="52"/>
    </row>
    <row r="67" spans="7:8" ht="14.25">
      <c r="G67" s="52"/>
      <c r="H67" s="52"/>
    </row>
    <row r="68" spans="7:8" ht="14.25">
      <c r="G68" s="52"/>
      <c r="H68" s="52"/>
    </row>
    <row r="69" spans="7:8" ht="14.25">
      <c r="G69" s="52"/>
      <c r="H69" s="52"/>
    </row>
    <row r="70" spans="7:8" ht="14.25">
      <c r="G70" s="52"/>
      <c r="H70" s="52"/>
    </row>
    <row r="71" spans="7:8" ht="14.25">
      <c r="G71" s="52"/>
      <c r="H71" s="52"/>
    </row>
    <row r="72" spans="7:8" ht="14.25">
      <c r="G72" s="52"/>
      <c r="H72" s="52"/>
    </row>
    <row r="73" spans="7:8" ht="14.25">
      <c r="G73" s="52"/>
      <c r="H73" s="52"/>
    </row>
    <row r="74" spans="7:8" ht="14.25">
      <c r="G74" s="52"/>
      <c r="H74" s="52"/>
    </row>
    <row r="75" spans="7:8" ht="14.25">
      <c r="G75" s="52"/>
      <c r="H75" s="52"/>
    </row>
    <row r="76" spans="7:8" ht="14.25">
      <c r="G76" s="52"/>
      <c r="H76" s="52"/>
    </row>
    <row r="77" spans="7:8" ht="14.25">
      <c r="G77" s="52"/>
      <c r="H77" s="52"/>
    </row>
    <row r="78" spans="7:8" ht="14.25">
      <c r="G78" s="52"/>
      <c r="H78" s="52"/>
    </row>
    <row r="79" spans="7:8" ht="14.25">
      <c r="G79" s="52"/>
      <c r="H79" s="52"/>
    </row>
    <row r="80" spans="7:8" ht="14.25">
      <c r="G80" s="52"/>
      <c r="H80" s="52"/>
    </row>
    <row r="81" spans="7:8" ht="14.25">
      <c r="G81" s="52"/>
      <c r="H81" s="52"/>
    </row>
    <row r="82" spans="7:8" ht="14.25">
      <c r="G82" s="52"/>
      <c r="H82" s="52"/>
    </row>
    <row r="83" spans="7:8" ht="14.25">
      <c r="G83" s="52"/>
      <c r="H83" s="52"/>
    </row>
    <row r="84" spans="7:8" ht="14.25">
      <c r="G84" s="52"/>
      <c r="H84" s="52"/>
    </row>
    <row r="85" spans="7:8" ht="14.25">
      <c r="G85" s="52"/>
      <c r="H85" s="52"/>
    </row>
    <row r="86" spans="7:8" ht="14.25">
      <c r="G86" s="52"/>
      <c r="H86" s="52"/>
    </row>
    <row r="87" spans="7:8" ht="14.25">
      <c r="G87" s="52"/>
      <c r="H87" s="52"/>
    </row>
    <row r="88" spans="7:8" ht="14.25">
      <c r="G88" s="52"/>
      <c r="H88" s="52"/>
    </row>
    <row r="89" spans="7:8" ht="14.25">
      <c r="G89" s="52"/>
      <c r="H89" s="52"/>
    </row>
  </sheetData>
  <sheetProtection/>
  <mergeCells count="43">
    <mergeCell ref="U1:AP23"/>
    <mergeCell ref="U24:AP47"/>
    <mergeCell ref="B41:D43"/>
    <mergeCell ref="E41:E43"/>
    <mergeCell ref="B44:D44"/>
    <mergeCell ref="B46:E46"/>
    <mergeCell ref="B47:E47"/>
    <mergeCell ref="B36:D36"/>
    <mergeCell ref="B37:D37"/>
    <mergeCell ref="B38:D38"/>
    <mergeCell ref="B40:D40"/>
    <mergeCell ref="E23:E27"/>
    <mergeCell ref="B28:C28"/>
    <mergeCell ref="B33:C33"/>
    <mergeCell ref="B31:C32"/>
    <mergeCell ref="D31:D32"/>
    <mergeCell ref="E31:E32"/>
    <mergeCell ref="B29:C30"/>
    <mergeCell ref="D29:D30"/>
    <mergeCell ref="E29:E30"/>
    <mergeCell ref="B23:C27"/>
    <mergeCell ref="B34:C34"/>
    <mergeCell ref="D23:D27"/>
    <mergeCell ref="B22:C22"/>
    <mergeCell ref="B13:C14"/>
    <mergeCell ref="D13:D14"/>
    <mergeCell ref="E13:E14"/>
    <mergeCell ref="B17:C17"/>
    <mergeCell ref="B18:C18"/>
    <mergeCell ref="B16:D16"/>
    <mergeCell ref="E7:E8"/>
    <mergeCell ref="B9:C10"/>
    <mergeCell ref="D9:D10"/>
    <mergeCell ref="E9:E10"/>
    <mergeCell ref="B11:C12"/>
    <mergeCell ref="D11:D12"/>
    <mergeCell ref="E11:E12"/>
    <mergeCell ref="D7:D8"/>
    <mergeCell ref="B3:C3"/>
    <mergeCell ref="B4:C4"/>
    <mergeCell ref="B5:C5"/>
    <mergeCell ref="B6:C6"/>
    <mergeCell ref="B7:C8"/>
  </mergeCells>
  <printOptions/>
  <pageMargins left="0.15748031496062992" right="0.11811023622047245" top="0.15748031496062992" bottom="0.15748031496062992" header="0.31496062992125984" footer="0.31496062992125984"/>
  <pageSetup horizontalDpi="300" verticalDpi="300" orientation="landscape" paperSize="9" scale="65" r:id="rId4"/>
  <drawing r:id="rId3"/>
  <legacyDrawing r:id="rId2"/>
</worksheet>
</file>

<file path=xl/worksheets/sheet3.xml><?xml version="1.0" encoding="utf-8"?>
<worksheet xmlns="http://schemas.openxmlformats.org/spreadsheetml/2006/main" xmlns:r="http://schemas.openxmlformats.org/officeDocument/2006/relationships">
  <dimension ref="A1:BD284"/>
  <sheetViews>
    <sheetView tabSelected="1" zoomScalePageLayoutView="0" workbookViewId="0" topLeftCell="A1">
      <pane ySplit="3" topLeftCell="A46" activePane="bottomLeft" state="frozen"/>
      <selection pane="topLeft" activeCell="C1" sqref="C1"/>
      <selection pane="bottomLeft" activeCell="AB58" sqref="AB58"/>
    </sheetView>
  </sheetViews>
  <sheetFormatPr defaultColWidth="9.140625" defaultRowHeight="15"/>
  <cols>
    <col min="1" max="1" width="0.71875" style="71" customWidth="1"/>
    <col min="2" max="2" width="30.8515625" style="62" customWidth="1"/>
    <col min="3" max="3" width="13.8515625" style="62" customWidth="1"/>
    <col min="4" max="4" width="8.7109375" style="62" customWidth="1"/>
    <col min="5" max="22" width="7.7109375" style="62" customWidth="1"/>
    <col min="23" max="23" width="10.8515625" style="71" customWidth="1"/>
    <col min="24" max="24" width="11.7109375" style="71" customWidth="1"/>
    <col min="25" max="26" width="7.57421875" style="62" customWidth="1"/>
    <col min="27" max="27" width="8.8515625" style="62" customWidth="1"/>
    <col min="28" max="52" width="8.8515625" style="71" customWidth="1"/>
    <col min="53" max="16384" width="8.8515625" style="62" customWidth="1"/>
  </cols>
  <sheetData>
    <row r="1" spans="1:29" ht="33" customHeight="1">
      <c r="A1" s="70"/>
      <c r="B1" s="264" t="s">
        <v>139</v>
      </c>
      <c r="C1" s="255" t="s">
        <v>141</v>
      </c>
      <c r="D1" s="255" t="s">
        <v>140</v>
      </c>
      <c r="E1" s="259" t="s">
        <v>149</v>
      </c>
      <c r="F1" s="267"/>
      <c r="G1" s="267"/>
      <c r="H1" s="267"/>
      <c r="I1" s="267"/>
      <c r="J1" s="267"/>
      <c r="K1" s="267"/>
      <c r="L1" s="267"/>
      <c r="M1" s="267"/>
      <c r="N1" s="267"/>
      <c r="O1" s="267"/>
      <c r="P1" s="267"/>
      <c r="Q1" s="267"/>
      <c r="R1" s="267"/>
      <c r="S1" s="267"/>
      <c r="T1" s="267"/>
      <c r="U1" s="267"/>
      <c r="V1" s="260"/>
      <c r="W1" s="254" t="s">
        <v>176</v>
      </c>
      <c r="X1" s="254"/>
      <c r="Y1" s="250" t="s">
        <v>185</v>
      </c>
      <c r="Z1" s="251"/>
      <c r="AA1" s="261" t="s">
        <v>201</v>
      </c>
      <c r="AB1" s="254" t="s">
        <v>213</v>
      </c>
      <c r="AC1" s="70"/>
    </row>
    <row r="2" spans="1:29" ht="16.5" customHeight="1">
      <c r="A2" s="70"/>
      <c r="B2" s="265"/>
      <c r="C2" s="256"/>
      <c r="D2" s="256"/>
      <c r="E2" s="259" t="s">
        <v>154</v>
      </c>
      <c r="F2" s="260"/>
      <c r="G2" s="259" t="s">
        <v>155</v>
      </c>
      <c r="H2" s="260"/>
      <c r="I2" s="259" t="s">
        <v>150</v>
      </c>
      <c r="J2" s="260"/>
      <c r="K2" s="259" t="s">
        <v>151</v>
      </c>
      <c r="L2" s="260"/>
      <c r="M2" s="259" t="s">
        <v>152</v>
      </c>
      <c r="N2" s="260"/>
      <c r="O2" s="259" t="s">
        <v>153</v>
      </c>
      <c r="P2" s="260"/>
      <c r="Q2" s="259" t="s">
        <v>172</v>
      </c>
      <c r="R2" s="260"/>
      <c r="S2" s="259" t="s">
        <v>173</v>
      </c>
      <c r="T2" s="260"/>
      <c r="U2" s="259" t="s">
        <v>174</v>
      </c>
      <c r="V2" s="260"/>
      <c r="W2" s="254"/>
      <c r="X2" s="254"/>
      <c r="Y2" s="252"/>
      <c r="Z2" s="253"/>
      <c r="AA2" s="262"/>
      <c r="AB2" s="263"/>
      <c r="AC2" s="70"/>
    </row>
    <row r="3" spans="1:29" ht="16.5" customHeight="1">
      <c r="A3" s="70"/>
      <c r="B3" s="266"/>
      <c r="C3" s="257"/>
      <c r="D3" s="257"/>
      <c r="E3" s="66" t="s">
        <v>177</v>
      </c>
      <c r="F3" s="66" t="s">
        <v>178</v>
      </c>
      <c r="G3" s="66" t="s">
        <v>177</v>
      </c>
      <c r="H3" s="66" t="s">
        <v>178</v>
      </c>
      <c r="I3" s="66" t="s">
        <v>177</v>
      </c>
      <c r="J3" s="66" t="s">
        <v>178</v>
      </c>
      <c r="K3" s="66" t="s">
        <v>177</v>
      </c>
      <c r="L3" s="66" t="s">
        <v>178</v>
      </c>
      <c r="M3" s="66" t="s">
        <v>177</v>
      </c>
      <c r="N3" s="66" t="s">
        <v>178</v>
      </c>
      <c r="O3" s="66" t="s">
        <v>177</v>
      </c>
      <c r="P3" s="66" t="s">
        <v>178</v>
      </c>
      <c r="Q3" s="66" t="s">
        <v>177</v>
      </c>
      <c r="R3" s="66" t="s">
        <v>178</v>
      </c>
      <c r="S3" s="66" t="s">
        <v>177</v>
      </c>
      <c r="T3" s="66" t="s">
        <v>178</v>
      </c>
      <c r="U3" s="66" t="s">
        <v>177</v>
      </c>
      <c r="V3" s="66" t="s">
        <v>178</v>
      </c>
      <c r="W3" s="66" t="s">
        <v>177</v>
      </c>
      <c r="X3" s="66" t="s">
        <v>178</v>
      </c>
      <c r="Y3" s="66" t="s">
        <v>177</v>
      </c>
      <c r="Z3" s="66" t="s">
        <v>178</v>
      </c>
      <c r="AA3" s="262"/>
      <c r="AB3" s="263"/>
      <c r="AC3" s="70"/>
    </row>
    <row r="4" spans="1:29" ht="16.5" customHeight="1">
      <c r="A4" s="70"/>
      <c r="B4" s="63" t="s">
        <v>142</v>
      </c>
      <c r="C4" s="65" t="s">
        <v>143</v>
      </c>
      <c r="D4" s="65" t="s">
        <v>145</v>
      </c>
      <c r="E4" s="67"/>
      <c r="F4" s="65">
        <v>4.67</v>
      </c>
      <c r="G4" s="67"/>
      <c r="H4" s="65">
        <v>4.67</v>
      </c>
      <c r="I4" s="67"/>
      <c r="J4" s="65">
        <v>4.67</v>
      </c>
      <c r="K4" s="67"/>
      <c r="L4" s="65">
        <v>4.67</v>
      </c>
      <c r="M4" s="67"/>
      <c r="N4" s="65">
        <v>4.67</v>
      </c>
      <c r="O4" s="67"/>
      <c r="P4" s="65">
        <v>4.67</v>
      </c>
      <c r="Q4" s="67"/>
      <c r="R4" s="69"/>
      <c r="S4" s="69"/>
      <c r="T4" s="69"/>
      <c r="U4" s="69"/>
      <c r="V4" s="69"/>
      <c r="W4" s="67"/>
      <c r="X4" s="72">
        <v>2.16</v>
      </c>
      <c r="Y4" s="77"/>
      <c r="Z4" s="76">
        <v>3.05</v>
      </c>
      <c r="AA4" s="76">
        <v>45</v>
      </c>
      <c r="AB4" s="90">
        <v>0</v>
      </c>
      <c r="AC4" s="70"/>
    </row>
    <row r="5" spans="1:29" ht="14.25" customHeight="1">
      <c r="A5" s="70"/>
      <c r="B5" s="63" t="s">
        <v>166</v>
      </c>
      <c r="C5" s="65" t="s">
        <v>146</v>
      </c>
      <c r="D5" s="65" t="s">
        <v>144</v>
      </c>
      <c r="E5" s="67"/>
      <c r="F5" s="67"/>
      <c r="G5" s="65">
        <v>16.8</v>
      </c>
      <c r="H5" s="65">
        <v>16.8</v>
      </c>
      <c r="I5" s="65">
        <v>16.8</v>
      </c>
      <c r="J5" s="65">
        <v>16.8</v>
      </c>
      <c r="K5" s="65">
        <v>16.8</v>
      </c>
      <c r="L5" s="65">
        <v>16.8</v>
      </c>
      <c r="M5" s="67"/>
      <c r="N5" s="67"/>
      <c r="O5" s="67"/>
      <c r="P5" s="67"/>
      <c r="Q5" s="67"/>
      <c r="R5" s="69"/>
      <c r="S5" s="69"/>
      <c r="T5" s="69"/>
      <c r="U5" s="69"/>
      <c r="V5" s="69"/>
      <c r="W5" s="72">
        <v>4.1</v>
      </c>
      <c r="X5" s="72">
        <v>4.1</v>
      </c>
      <c r="Y5" s="76">
        <v>5.8</v>
      </c>
      <c r="Z5" s="76">
        <v>5.8</v>
      </c>
      <c r="AA5" s="76">
        <v>118</v>
      </c>
      <c r="AB5" s="90">
        <v>2.13</v>
      </c>
      <c r="AC5" s="70"/>
    </row>
    <row r="6" spans="1:29" ht="15.75" customHeight="1">
      <c r="A6" s="70"/>
      <c r="B6" s="63" t="s">
        <v>165</v>
      </c>
      <c r="C6" s="65" t="s">
        <v>147</v>
      </c>
      <c r="D6" s="65" t="s">
        <v>144</v>
      </c>
      <c r="E6" s="67"/>
      <c r="F6" s="67"/>
      <c r="G6" s="65">
        <v>16.8</v>
      </c>
      <c r="H6" s="65">
        <v>16.8</v>
      </c>
      <c r="I6" s="65">
        <v>16.8</v>
      </c>
      <c r="J6" s="65">
        <v>16.8</v>
      </c>
      <c r="K6" s="65">
        <v>16.8</v>
      </c>
      <c r="L6" s="65">
        <v>16.8</v>
      </c>
      <c r="M6" s="67"/>
      <c r="N6" s="67"/>
      <c r="O6" s="67"/>
      <c r="P6" s="67"/>
      <c r="Q6" s="67"/>
      <c r="R6" s="69"/>
      <c r="S6" s="69"/>
      <c r="T6" s="69"/>
      <c r="U6" s="69"/>
      <c r="V6" s="69"/>
      <c r="W6" s="72">
        <v>4.1</v>
      </c>
      <c r="X6" s="72">
        <v>4.1</v>
      </c>
      <c r="Y6" s="76">
        <v>5.8</v>
      </c>
      <c r="Z6" s="76">
        <v>5.8</v>
      </c>
      <c r="AA6" s="76">
        <v>118</v>
      </c>
      <c r="AB6" s="90">
        <v>2.13</v>
      </c>
      <c r="AC6" s="70"/>
    </row>
    <row r="7" spans="1:29" ht="14.25" customHeight="1">
      <c r="A7" s="70"/>
      <c r="B7" s="63" t="s">
        <v>167</v>
      </c>
      <c r="C7" s="65" t="s">
        <v>148</v>
      </c>
      <c r="D7" s="65" t="s">
        <v>144</v>
      </c>
      <c r="E7" s="67"/>
      <c r="F7" s="67"/>
      <c r="G7" s="65">
        <v>16.8</v>
      </c>
      <c r="H7" s="65">
        <v>16.8</v>
      </c>
      <c r="I7" s="65">
        <v>16.8</v>
      </c>
      <c r="J7" s="65">
        <v>16.8</v>
      </c>
      <c r="K7" s="65">
        <v>16.8</v>
      </c>
      <c r="L7" s="65">
        <v>16.8</v>
      </c>
      <c r="M7" s="67"/>
      <c r="N7" s="67"/>
      <c r="O7" s="67"/>
      <c r="P7" s="67"/>
      <c r="Q7" s="67"/>
      <c r="R7" s="69"/>
      <c r="S7" s="69"/>
      <c r="T7" s="69"/>
      <c r="U7" s="69"/>
      <c r="V7" s="69"/>
      <c r="W7" s="72">
        <v>4.1</v>
      </c>
      <c r="X7" s="72">
        <v>4.1</v>
      </c>
      <c r="Y7" s="76">
        <v>5.8</v>
      </c>
      <c r="Z7" s="76">
        <v>5.8</v>
      </c>
      <c r="AA7" s="76">
        <v>118</v>
      </c>
      <c r="AB7" s="90">
        <v>2.13</v>
      </c>
      <c r="AC7" s="70"/>
    </row>
    <row r="8" spans="1:28" ht="14.25" customHeight="1">
      <c r="A8" s="70"/>
      <c r="B8" s="63" t="s">
        <v>168</v>
      </c>
      <c r="C8" s="65" t="s">
        <v>146</v>
      </c>
      <c r="D8" s="65" t="s">
        <v>144</v>
      </c>
      <c r="E8" s="67"/>
      <c r="F8" s="67"/>
      <c r="G8" s="67"/>
      <c r="H8" s="67"/>
      <c r="I8" s="67"/>
      <c r="J8" s="67"/>
      <c r="K8" s="67"/>
      <c r="L8" s="67"/>
      <c r="M8" s="65">
        <v>19.2</v>
      </c>
      <c r="N8" s="65">
        <v>19.2</v>
      </c>
      <c r="O8" s="65">
        <v>19.2</v>
      </c>
      <c r="P8" s="65">
        <v>19.2</v>
      </c>
      <c r="Q8" s="67"/>
      <c r="R8" s="69"/>
      <c r="S8" s="69"/>
      <c r="T8" s="69"/>
      <c r="U8" s="69"/>
      <c r="V8" s="69"/>
      <c r="W8" s="72">
        <v>4.38</v>
      </c>
      <c r="X8" s="72">
        <v>4.38</v>
      </c>
      <c r="Y8" s="76">
        <v>6.2</v>
      </c>
      <c r="Z8" s="76">
        <v>6.2</v>
      </c>
      <c r="AA8" s="65">
        <v>95</v>
      </c>
      <c r="AB8" s="90">
        <v>3.23</v>
      </c>
    </row>
    <row r="9" spans="1:28" ht="13.5" customHeight="1">
      <c r="A9" s="70"/>
      <c r="B9" s="63" t="s">
        <v>169</v>
      </c>
      <c r="C9" s="65" t="s">
        <v>147</v>
      </c>
      <c r="D9" s="65" t="s">
        <v>144</v>
      </c>
      <c r="E9" s="67"/>
      <c r="F9" s="67"/>
      <c r="G9" s="67"/>
      <c r="H9" s="67"/>
      <c r="I9" s="67"/>
      <c r="J9" s="67"/>
      <c r="K9" s="67"/>
      <c r="L9" s="67"/>
      <c r="M9" s="65">
        <v>19.2</v>
      </c>
      <c r="N9" s="65">
        <v>19.2</v>
      </c>
      <c r="O9" s="65">
        <v>19.2</v>
      </c>
      <c r="P9" s="65">
        <v>19.2</v>
      </c>
      <c r="Q9" s="67"/>
      <c r="R9" s="69"/>
      <c r="S9" s="69"/>
      <c r="T9" s="69"/>
      <c r="U9" s="69"/>
      <c r="V9" s="69"/>
      <c r="W9" s="72">
        <v>4.38</v>
      </c>
      <c r="X9" s="72">
        <v>4.38</v>
      </c>
      <c r="Y9" s="76">
        <v>6.2</v>
      </c>
      <c r="Z9" s="76">
        <v>6.2</v>
      </c>
      <c r="AA9" s="65">
        <v>95</v>
      </c>
      <c r="AB9" s="90">
        <v>3.23</v>
      </c>
    </row>
    <row r="10" spans="1:28" ht="12.75" customHeight="1">
      <c r="A10" s="70"/>
      <c r="B10" s="63" t="s">
        <v>170</v>
      </c>
      <c r="C10" s="65" t="s">
        <v>148</v>
      </c>
      <c r="D10" s="65" t="s">
        <v>144</v>
      </c>
      <c r="E10" s="67"/>
      <c r="F10" s="67"/>
      <c r="G10" s="67"/>
      <c r="H10" s="67"/>
      <c r="I10" s="67"/>
      <c r="J10" s="67"/>
      <c r="K10" s="67"/>
      <c r="L10" s="67"/>
      <c r="M10" s="65">
        <v>19.2</v>
      </c>
      <c r="N10" s="65">
        <v>19.2</v>
      </c>
      <c r="O10" s="65">
        <v>19.2</v>
      </c>
      <c r="P10" s="65">
        <v>19.2</v>
      </c>
      <c r="Q10" s="67"/>
      <c r="R10" s="69"/>
      <c r="S10" s="69"/>
      <c r="T10" s="69"/>
      <c r="U10" s="69"/>
      <c r="V10" s="69"/>
      <c r="W10" s="72">
        <v>4.38</v>
      </c>
      <c r="X10" s="72">
        <v>4.38</v>
      </c>
      <c r="Y10" s="76">
        <v>6.2</v>
      </c>
      <c r="Z10" s="76">
        <v>6.2</v>
      </c>
      <c r="AA10" s="65">
        <v>95</v>
      </c>
      <c r="AB10" s="90">
        <v>3.23</v>
      </c>
    </row>
    <row r="11" spans="1:28" ht="14.25">
      <c r="A11" s="70"/>
      <c r="B11" s="63" t="s">
        <v>156</v>
      </c>
      <c r="C11" s="65" t="s">
        <v>143</v>
      </c>
      <c r="D11" s="64" t="s">
        <v>160</v>
      </c>
      <c r="E11" s="67"/>
      <c r="F11" s="67"/>
      <c r="G11" s="65">
        <v>14.6</v>
      </c>
      <c r="H11" s="67"/>
      <c r="I11" s="65">
        <v>14.6</v>
      </c>
      <c r="J11" s="67"/>
      <c r="K11" s="65">
        <v>14.6</v>
      </c>
      <c r="L11" s="67"/>
      <c r="M11" s="67"/>
      <c r="N11" s="67"/>
      <c r="O11" s="67"/>
      <c r="P11" s="67"/>
      <c r="Q11" s="67"/>
      <c r="R11" s="69"/>
      <c r="S11" s="69"/>
      <c r="T11" s="69"/>
      <c r="U11" s="69"/>
      <c r="V11" s="69"/>
      <c r="W11" s="72">
        <v>3.82</v>
      </c>
      <c r="X11" s="67"/>
      <c r="Y11" s="65">
        <v>5.4</v>
      </c>
      <c r="Z11" s="67"/>
      <c r="AA11" s="65">
        <v>116</v>
      </c>
      <c r="AB11" s="90">
        <v>2.07</v>
      </c>
    </row>
    <row r="12" spans="1:28" ht="14.25">
      <c r="A12" s="70"/>
      <c r="B12" s="63" t="s">
        <v>157</v>
      </c>
      <c r="C12" s="65" t="s">
        <v>143</v>
      </c>
      <c r="D12" s="64" t="s">
        <v>160</v>
      </c>
      <c r="E12" s="67"/>
      <c r="F12" s="67"/>
      <c r="G12" s="67"/>
      <c r="H12" s="67"/>
      <c r="I12" s="67"/>
      <c r="J12" s="67"/>
      <c r="K12" s="67"/>
      <c r="L12" s="67"/>
      <c r="M12" s="65">
        <v>15.7</v>
      </c>
      <c r="N12" s="67"/>
      <c r="O12" s="65">
        <v>15.7</v>
      </c>
      <c r="P12" s="67"/>
      <c r="Q12" s="67"/>
      <c r="R12" s="69"/>
      <c r="S12" s="69"/>
      <c r="T12" s="69"/>
      <c r="U12" s="69"/>
      <c r="V12" s="69"/>
      <c r="W12" s="72">
        <v>3.96</v>
      </c>
      <c r="X12" s="67"/>
      <c r="Y12" s="65">
        <v>5.6</v>
      </c>
      <c r="Z12" s="67"/>
      <c r="AA12" s="65">
        <v>105</v>
      </c>
      <c r="AB12" s="90">
        <v>2.53</v>
      </c>
    </row>
    <row r="13" spans="1:29" ht="14.25">
      <c r="A13" s="70"/>
      <c r="B13" s="63" t="s">
        <v>158</v>
      </c>
      <c r="C13" s="65" t="s">
        <v>146</v>
      </c>
      <c r="D13" s="64" t="s">
        <v>160</v>
      </c>
      <c r="E13" s="67"/>
      <c r="F13" s="67"/>
      <c r="G13" s="65">
        <v>16.8</v>
      </c>
      <c r="H13" s="67"/>
      <c r="I13" s="65">
        <v>16.8</v>
      </c>
      <c r="J13" s="67"/>
      <c r="K13" s="65">
        <v>16.8</v>
      </c>
      <c r="L13" s="67"/>
      <c r="M13" s="67"/>
      <c r="N13" s="67"/>
      <c r="O13" s="67"/>
      <c r="P13" s="67"/>
      <c r="Q13" s="67"/>
      <c r="R13" s="69"/>
      <c r="S13" s="69"/>
      <c r="T13" s="69"/>
      <c r="U13" s="69"/>
      <c r="V13" s="69"/>
      <c r="W13" s="72">
        <v>4.1</v>
      </c>
      <c r="X13" s="67"/>
      <c r="Y13" s="65">
        <v>5.8</v>
      </c>
      <c r="Z13" s="67"/>
      <c r="AA13" s="65">
        <v>116</v>
      </c>
      <c r="AB13" s="91">
        <v>2.2</v>
      </c>
      <c r="AC13" s="70"/>
    </row>
    <row r="14" spans="1:29" ht="14.25">
      <c r="A14" s="70"/>
      <c r="B14" s="63" t="s">
        <v>159</v>
      </c>
      <c r="C14" s="65" t="s">
        <v>146</v>
      </c>
      <c r="D14" s="64" t="s">
        <v>160</v>
      </c>
      <c r="E14" s="67"/>
      <c r="F14" s="67"/>
      <c r="G14" s="67"/>
      <c r="H14" s="67"/>
      <c r="I14" s="67"/>
      <c r="J14" s="67"/>
      <c r="K14" s="67"/>
      <c r="L14" s="67"/>
      <c r="M14" s="65">
        <v>19.2</v>
      </c>
      <c r="N14" s="67"/>
      <c r="O14" s="65">
        <v>19.2</v>
      </c>
      <c r="P14" s="67"/>
      <c r="Q14" s="67"/>
      <c r="R14" s="69"/>
      <c r="S14" s="69"/>
      <c r="T14" s="69"/>
      <c r="U14" s="69"/>
      <c r="V14" s="69"/>
      <c r="W14" s="72">
        <v>4.38</v>
      </c>
      <c r="X14" s="67"/>
      <c r="Y14" s="76">
        <v>6.2</v>
      </c>
      <c r="Z14" s="67"/>
      <c r="AA14" s="65">
        <v>105</v>
      </c>
      <c r="AB14" s="72">
        <v>2.76</v>
      </c>
      <c r="AC14" s="70"/>
    </row>
    <row r="15" spans="1:29" ht="14.25" customHeight="1">
      <c r="A15" s="70"/>
      <c r="B15" s="68" t="s">
        <v>161</v>
      </c>
      <c r="C15" s="65" t="s">
        <v>143</v>
      </c>
      <c r="D15" s="65" t="s">
        <v>171</v>
      </c>
      <c r="E15" s="67"/>
      <c r="F15" s="67"/>
      <c r="G15" s="67"/>
      <c r="H15" s="67"/>
      <c r="I15" s="67"/>
      <c r="J15" s="67"/>
      <c r="K15" s="67"/>
      <c r="L15" s="67"/>
      <c r="M15" s="65">
        <v>15.7</v>
      </c>
      <c r="N15" s="65">
        <v>12.5</v>
      </c>
      <c r="O15" s="65">
        <v>15.7</v>
      </c>
      <c r="P15" s="65">
        <v>12.5</v>
      </c>
      <c r="Q15" s="65">
        <v>15.7</v>
      </c>
      <c r="R15" s="65">
        <v>12.5</v>
      </c>
      <c r="S15" s="65">
        <v>15.7</v>
      </c>
      <c r="T15" s="65">
        <v>12.5</v>
      </c>
      <c r="U15" s="65">
        <v>15.7</v>
      </c>
      <c r="V15" s="65">
        <v>12.5</v>
      </c>
      <c r="W15" s="72">
        <v>3.96</v>
      </c>
      <c r="X15" s="72">
        <v>3.53</v>
      </c>
      <c r="Y15" s="65">
        <v>5.6</v>
      </c>
      <c r="Z15" s="65">
        <v>4.99</v>
      </c>
      <c r="AA15" s="65">
        <v>60</v>
      </c>
      <c r="AB15" s="72"/>
      <c r="AC15" s="70"/>
    </row>
    <row r="16" spans="1:29" ht="14.25">
      <c r="A16" s="70"/>
      <c r="B16" s="68" t="s">
        <v>162</v>
      </c>
      <c r="C16" s="65" t="s">
        <v>146</v>
      </c>
      <c r="D16" s="65" t="s">
        <v>171</v>
      </c>
      <c r="E16" s="67"/>
      <c r="F16" s="67"/>
      <c r="G16" s="67"/>
      <c r="H16" s="67"/>
      <c r="I16" s="67"/>
      <c r="J16" s="67"/>
      <c r="K16" s="67"/>
      <c r="L16" s="67"/>
      <c r="M16" s="65">
        <v>15.7</v>
      </c>
      <c r="N16" s="65">
        <v>12.5</v>
      </c>
      <c r="O16" s="65">
        <v>15.7</v>
      </c>
      <c r="P16" s="65">
        <v>12.5</v>
      </c>
      <c r="Q16" s="65">
        <v>15.7</v>
      </c>
      <c r="R16" s="65">
        <v>12.5</v>
      </c>
      <c r="S16" s="65">
        <v>15.7</v>
      </c>
      <c r="T16" s="65">
        <v>12.5</v>
      </c>
      <c r="U16" s="65">
        <v>15.7</v>
      </c>
      <c r="V16" s="65">
        <v>12.5</v>
      </c>
      <c r="W16" s="72">
        <v>3.96</v>
      </c>
      <c r="X16" s="72">
        <v>3.53</v>
      </c>
      <c r="Y16" s="65">
        <v>5.6</v>
      </c>
      <c r="Z16" s="65">
        <v>4.99</v>
      </c>
      <c r="AA16" s="65">
        <v>60</v>
      </c>
      <c r="AB16" s="72"/>
      <c r="AC16" s="70"/>
    </row>
    <row r="17" spans="1:29" ht="14.25">
      <c r="A17" s="70"/>
      <c r="B17" s="68" t="s">
        <v>163</v>
      </c>
      <c r="C17" s="65" t="s">
        <v>147</v>
      </c>
      <c r="D17" s="65" t="s">
        <v>171</v>
      </c>
      <c r="E17" s="67"/>
      <c r="F17" s="67"/>
      <c r="G17" s="67"/>
      <c r="H17" s="67"/>
      <c r="I17" s="67"/>
      <c r="J17" s="67"/>
      <c r="K17" s="67"/>
      <c r="L17" s="67"/>
      <c r="M17" s="65">
        <v>15.7</v>
      </c>
      <c r="N17" s="65">
        <v>12.5</v>
      </c>
      <c r="O17" s="65">
        <v>15.7</v>
      </c>
      <c r="P17" s="65">
        <v>12.5</v>
      </c>
      <c r="Q17" s="65">
        <v>15.7</v>
      </c>
      <c r="R17" s="65">
        <v>12.5</v>
      </c>
      <c r="S17" s="65">
        <v>15.7</v>
      </c>
      <c r="T17" s="65">
        <v>12.5</v>
      </c>
      <c r="U17" s="65">
        <v>15.7</v>
      </c>
      <c r="V17" s="65">
        <v>12.5</v>
      </c>
      <c r="W17" s="72">
        <v>3.96</v>
      </c>
      <c r="X17" s="72">
        <v>3.53</v>
      </c>
      <c r="Y17" s="65">
        <v>5.6</v>
      </c>
      <c r="Z17" s="65">
        <v>4.99</v>
      </c>
      <c r="AA17" s="65">
        <v>60</v>
      </c>
      <c r="AB17" s="72"/>
      <c r="AC17" s="70"/>
    </row>
    <row r="18" spans="1:29" ht="15" customHeight="1">
      <c r="A18" s="70"/>
      <c r="B18" s="68" t="s">
        <v>164</v>
      </c>
      <c r="C18" s="65" t="s">
        <v>148</v>
      </c>
      <c r="D18" s="65" t="s">
        <v>171</v>
      </c>
      <c r="E18" s="67"/>
      <c r="F18" s="67"/>
      <c r="G18" s="67"/>
      <c r="H18" s="67"/>
      <c r="I18" s="67"/>
      <c r="J18" s="67"/>
      <c r="K18" s="67"/>
      <c r="L18" s="67"/>
      <c r="M18" s="65">
        <v>15.7</v>
      </c>
      <c r="N18" s="65">
        <v>12.5</v>
      </c>
      <c r="O18" s="65">
        <v>15.7</v>
      </c>
      <c r="P18" s="65">
        <v>12.5</v>
      </c>
      <c r="Q18" s="65">
        <v>15.7</v>
      </c>
      <c r="R18" s="65">
        <v>12.5</v>
      </c>
      <c r="S18" s="65">
        <v>15.7</v>
      </c>
      <c r="T18" s="65">
        <v>12.5</v>
      </c>
      <c r="U18" s="65">
        <v>15.7</v>
      </c>
      <c r="V18" s="65">
        <v>12.5</v>
      </c>
      <c r="W18" s="72">
        <v>3.96</v>
      </c>
      <c r="X18" s="72">
        <v>3.53</v>
      </c>
      <c r="Y18" s="65">
        <v>5.6</v>
      </c>
      <c r="Z18" s="65">
        <v>4.99</v>
      </c>
      <c r="AA18" s="65">
        <v>60</v>
      </c>
      <c r="AB18" s="72"/>
      <c r="AC18" s="70"/>
    </row>
    <row r="19" spans="1:29" ht="14.25">
      <c r="A19" s="70"/>
      <c r="B19" s="68" t="s">
        <v>202</v>
      </c>
      <c r="C19" s="65" t="s">
        <v>143</v>
      </c>
      <c r="D19" s="65" t="s">
        <v>145</v>
      </c>
      <c r="E19" s="67"/>
      <c r="F19" s="65">
        <v>4.67</v>
      </c>
      <c r="G19" s="67"/>
      <c r="H19" s="65">
        <v>4.67</v>
      </c>
      <c r="I19" s="67"/>
      <c r="J19" s="65">
        <v>4.67</v>
      </c>
      <c r="K19" s="67"/>
      <c r="L19" s="65">
        <v>4.67</v>
      </c>
      <c r="M19" s="67"/>
      <c r="N19" s="65">
        <v>4.67</v>
      </c>
      <c r="O19" s="67"/>
      <c r="P19" s="65">
        <v>4.67</v>
      </c>
      <c r="Q19" s="67"/>
      <c r="R19" s="65">
        <v>4.67</v>
      </c>
      <c r="S19" s="67"/>
      <c r="T19" s="65">
        <v>4.67</v>
      </c>
      <c r="U19" s="67"/>
      <c r="V19" s="65">
        <v>4.67</v>
      </c>
      <c r="W19" s="67"/>
      <c r="X19" s="72">
        <v>2.16</v>
      </c>
      <c r="Y19" s="67"/>
      <c r="Z19" s="65">
        <v>3.05</v>
      </c>
      <c r="AA19" s="65">
        <v>18</v>
      </c>
      <c r="AB19" s="72"/>
      <c r="AC19" s="70"/>
    </row>
    <row r="20" spans="1:29" ht="14.25">
      <c r="A20" s="70"/>
      <c r="B20" s="68" t="s">
        <v>203</v>
      </c>
      <c r="C20" s="65" t="s">
        <v>146</v>
      </c>
      <c r="D20" s="65" t="s">
        <v>145</v>
      </c>
      <c r="E20" s="67"/>
      <c r="F20" s="65">
        <v>4.67</v>
      </c>
      <c r="G20" s="67"/>
      <c r="H20" s="65">
        <v>4.67</v>
      </c>
      <c r="I20" s="67"/>
      <c r="J20" s="65">
        <v>4.67</v>
      </c>
      <c r="K20" s="67"/>
      <c r="L20" s="65">
        <v>4.67</v>
      </c>
      <c r="M20" s="67"/>
      <c r="N20" s="65">
        <v>4.67</v>
      </c>
      <c r="O20" s="67"/>
      <c r="P20" s="65">
        <v>4.67</v>
      </c>
      <c r="Q20" s="67"/>
      <c r="R20" s="65">
        <v>4.67</v>
      </c>
      <c r="S20" s="67"/>
      <c r="T20" s="65">
        <v>4.67</v>
      </c>
      <c r="U20" s="67"/>
      <c r="V20" s="65">
        <v>4.67</v>
      </c>
      <c r="W20" s="67"/>
      <c r="X20" s="72">
        <v>2.16</v>
      </c>
      <c r="Y20" s="67"/>
      <c r="Z20" s="65">
        <v>3.05</v>
      </c>
      <c r="AA20" s="65">
        <v>18</v>
      </c>
      <c r="AB20" s="72"/>
      <c r="AC20" s="70"/>
    </row>
    <row r="21" spans="1:29" ht="14.25">
      <c r="A21" s="70"/>
      <c r="B21" s="68" t="s">
        <v>204</v>
      </c>
      <c r="C21" s="65" t="s">
        <v>147</v>
      </c>
      <c r="D21" s="65" t="s">
        <v>145</v>
      </c>
      <c r="E21" s="67"/>
      <c r="F21" s="65">
        <v>4.67</v>
      </c>
      <c r="G21" s="67"/>
      <c r="H21" s="65">
        <v>4.67</v>
      </c>
      <c r="I21" s="67"/>
      <c r="J21" s="65">
        <v>4.67</v>
      </c>
      <c r="K21" s="67"/>
      <c r="L21" s="65">
        <v>4.67</v>
      </c>
      <c r="M21" s="67"/>
      <c r="N21" s="65">
        <v>4.67</v>
      </c>
      <c r="O21" s="67"/>
      <c r="P21" s="65">
        <v>4.67</v>
      </c>
      <c r="Q21" s="67"/>
      <c r="R21" s="65">
        <v>4.67</v>
      </c>
      <c r="S21" s="67"/>
      <c r="T21" s="65">
        <v>4.67</v>
      </c>
      <c r="U21" s="67"/>
      <c r="V21" s="65">
        <v>4.67</v>
      </c>
      <c r="W21" s="67"/>
      <c r="X21" s="72">
        <v>2.16</v>
      </c>
      <c r="Y21" s="67"/>
      <c r="Z21" s="65">
        <v>3.05</v>
      </c>
      <c r="AA21" s="65">
        <v>18</v>
      </c>
      <c r="AB21" s="72"/>
      <c r="AC21" s="70"/>
    </row>
    <row r="22" spans="1:56" ht="14.25">
      <c r="A22" s="70"/>
      <c r="B22" s="68" t="s">
        <v>205</v>
      </c>
      <c r="C22" s="65" t="s">
        <v>148</v>
      </c>
      <c r="D22" s="65" t="s">
        <v>145</v>
      </c>
      <c r="E22" s="67"/>
      <c r="F22" s="65">
        <v>4.67</v>
      </c>
      <c r="G22" s="67"/>
      <c r="H22" s="65">
        <v>4.67</v>
      </c>
      <c r="I22" s="67"/>
      <c r="J22" s="65">
        <v>4.67</v>
      </c>
      <c r="K22" s="67"/>
      <c r="L22" s="65">
        <v>4.67</v>
      </c>
      <c r="M22" s="67"/>
      <c r="N22" s="65">
        <v>4.67</v>
      </c>
      <c r="O22" s="67"/>
      <c r="P22" s="65">
        <v>4.67</v>
      </c>
      <c r="Q22" s="67"/>
      <c r="R22" s="65">
        <v>4.67</v>
      </c>
      <c r="S22" s="67"/>
      <c r="T22" s="65">
        <v>4.67</v>
      </c>
      <c r="U22" s="67"/>
      <c r="V22" s="65">
        <v>4.67</v>
      </c>
      <c r="W22" s="67"/>
      <c r="X22" s="72">
        <v>2.16</v>
      </c>
      <c r="Y22" s="67"/>
      <c r="Z22" s="65">
        <v>3.05</v>
      </c>
      <c r="AA22" s="65">
        <v>18</v>
      </c>
      <c r="AB22" s="72"/>
      <c r="AC22" s="70"/>
      <c r="BA22" s="73"/>
      <c r="BB22" s="73"/>
      <c r="BC22" s="73"/>
      <c r="BD22" s="73"/>
    </row>
    <row r="23" spans="1:56" s="71" customFormat="1" ht="14.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BA23" s="73"/>
      <c r="BB23" s="73"/>
      <c r="BC23" s="73"/>
      <c r="BD23" s="73"/>
    </row>
    <row r="24" spans="1:56" ht="14.25" customHeight="1">
      <c r="A24" s="70"/>
      <c r="B24" s="218" t="s">
        <v>207</v>
      </c>
      <c r="C24" s="218"/>
      <c r="D24" s="218"/>
      <c r="E24" s="218"/>
      <c r="F24" s="218"/>
      <c r="G24" s="218"/>
      <c r="H24" s="218"/>
      <c r="I24" s="218"/>
      <c r="J24" s="218"/>
      <c r="K24" s="218"/>
      <c r="L24" s="218"/>
      <c r="M24" s="218"/>
      <c r="N24" s="218"/>
      <c r="O24" s="218"/>
      <c r="P24" s="218"/>
      <c r="Q24" s="218"/>
      <c r="R24" s="218"/>
      <c r="S24" s="218"/>
      <c r="T24" s="218"/>
      <c r="U24" s="218"/>
      <c r="V24" s="218"/>
      <c r="W24" s="70"/>
      <c r="X24" s="70"/>
      <c r="Y24" s="70"/>
      <c r="Z24" s="70"/>
      <c r="AA24" s="70"/>
      <c r="AB24" s="70"/>
      <c r="AC24" s="70"/>
      <c r="BA24" s="73"/>
      <c r="BB24" s="73"/>
      <c r="BC24" s="73"/>
      <c r="BD24" s="73"/>
    </row>
    <row r="25" spans="1:56" ht="14.25">
      <c r="A25" s="70"/>
      <c r="B25" s="218"/>
      <c r="C25" s="218"/>
      <c r="D25" s="218"/>
      <c r="E25" s="218"/>
      <c r="F25" s="218"/>
      <c r="G25" s="218"/>
      <c r="H25" s="218"/>
      <c r="I25" s="218"/>
      <c r="J25" s="218"/>
      <c r="K25" s="218"/>
      <c r="L25" s="218"/>
      <c r="M25" s="218"/>
      <c r="N25" s="218"/>
      <c r="O25" s="218"/>
      <c r="P25" s="218"/>
      <c r="Q25" s="218"/>
      <c r="R25" s="218"/>
      <c r="S25" s="218"/>
      <c r="T25" s="218"/>
      <c r="U25" s="218"/>
      <c r="V25" s="218"/>
      <c r="W25" s="70"/>
      <c r="X25" s="70"/>
      <c r="Y25" s="70"/>
      <c r="Z25" s="70"/>
      <c r="AA25" s="70"/>
      <c r="AB25" s="70"/>
      <c r="AC25" s="70"/>
      <c r="BA25" s="73"/>
      <c r="BB25" s="73"/>
      <c r="BC25" s="73"/>
      <c r="BD25" s="73"/>
    </row>
    <row r="26" spans="1:56" s="71" customFormat="1" ht="14.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BA26" s="73"/>
      <c r="BB26" s="73"/>
      <c r="BC26" s="73"/>
      <c r="BD26" s="73"/>
    </row>
    <row r="27" spans="1:56" ht="14.25" customHeight="1">
      <c r="A27" s="70"/>
      <c r="B27" s="218" t="s">
        <v>208</v>
      </c>
      <c r="C27" s="218"/>
      <c r="D27" s="218"/>
      <c r="E27" s="218"/>
      <c r="F27" s="218"/>
      <c r="G27" s="218"/>
      <c r="H27" s="218"/>
      <c r="I27" s="218"/>
      <c r="J27" s="218"/>
      <c r="K27" s="218"/>
      <c r="L27" s="218"/>
      <c r="M27" s="218"/>
      <c r="N27" s="218"/>
      <c r="O27" s="218"/>
      <c r="P27" s="218"/>
      <c r="Q27" s="218"/>
      <c r="R27" s="218"/>
      <c r="S27" s="218"/>
      <c r="T27" s="218"/>
      <c r="U27" s="218"/>
      <c r="V27" s="218"/>
      <c r="W27" s="70"/>
      <c r="X27" s="70"/>
      <c r="Y27" s="70"/>
      <c r="Z27" s="70"/>
      <c r="AA27" s="70"/>
      <c r="AB27" s="70"/>
      <c r="AC27" s="70"/>
      <c r="BA27" s="73"/>
      <c r="BB27" s="73"/>
      <c r="BC27" s="73"/>
      <c r="BD27" s="73"/>
    </row>
    <row r="28" spans="1:56" ht="14.25">
      <c r="A28" s="70"/>
      <c r="B28" s="218"/>
      <c r="C28" s="218"/>
      <c r="D28" s="218"/>
      <c r="E28" s="218"/>
      <c r="F28" s="218"/>
      <c r="G28" s="218"/>
      <c r="H28" s="218"/>
      <c r="I28" s="218"/>
      <c r="J28" s="218"/>
      <c r="K28" s="218"/>
      <c r="L28" s="218"/>
      <c r="M28" s="218"/>
      <c r="N28" s="218"/>
      <c r="O28" s="218"/>
      <c r="P28" s="218"/>
      <c r="Q28" s="218"/>
      <c r="R28" s="218"/>
      <c r="S28" s="218"/>
      <c r="T28" s="218"/>
      <c r="U28" s="218"/>
      <c r="V28" s="218"/>
      <c r="W28" s="70"/>
      <c r="X28" s="70"/>
      <c r="Y28" s="70"/>
      <c r="Z28" s="70"/>
      <c r="AA28" s="70"/>
      <c r="AB28" s="70"/>
      <c r="AC28" s="70"/>
      <c r="BA28" s="73"/>
      <c r="BB28" s="73"/>
      <c r="BC28" s="73"/>
      <c r="BD28" s="73"/>
    </row>
    <row r="29" spans="1:56" s="71" customFormat="1" ht="14.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BA29" s="73"/>
      <c r="BB29" s="73"/>
      <c r="BC29" s="73"/>
      <c r="BD29" s="73"/>
    </row>
    <row r="30" spans="2:56" s="71" customFormat="1" ht="14.25" customHeight="1">
      <c r="B30" s="245" t="s">
        <v>175</v>
      </c>
      <c r="C30" s="245"/>
      <c r="D30" s="245"/>
      <c r="E30" s="79"/>
      <c r="F30" s="245" t="s">
        <v>190</v>
      </c>
      <c r="G30" s="245"/>
      <c r="H30" s="245"/>
      <c r="I30" s="245"/>
      <c r="J30" s="245"/>
      <c r="K30" s="245"/>
      <c r="L30" s="75"/>
      <c r="M30" s="240" t="s">
        <v>184</v>
      </c>
      <c r="N30" s="240"/>
      <c r="O30" s="240"/>
      <c r="P30" s="240"/>
      <c r="Q30" s="240"/>
      <c r="R30" s="240"/>
      <c r="S30" s="75"/>
      <c r="T30" s="233" t="s">
        <v>195</v>
      </c>
      <c r="U30" s="233"/>
      <c r="V30" s="233"/>
      <c r="W30" s="233"/>
      <c r="X30" s="233"/>
      <c r="Y30" s="233"/>
      <c r="AF30" s="70"/>
      <c r="AG30" s="70"/>
      <c r="BA30" s="73"/>
      <c r="BB30" s="73"/>
      <c r="BC30" s="73"/>
      <c r="BD30" s="73"/>
    </row>
    <row r="31" spans="2:56" s="71" customFormat="1" ht="14.25" customHeight="1">
      <c r="B31" s="246" t="s">
        <v>179</v>
      </c>
      <c r="C31" s="246"/>
      <c r="D31" s="74">
        <v>20</v>
      </c>
      <c r="E31" s="80"/>
      <c r="F31" s="223" t="s">
        <v>183</v>
      </c>
      <c r="G31" s="223"/>
      <c r="H31" s="223"/>
      <c r="I31" s="223"/>
      <c r="J31" s="223"/>
      <c r="K31" s="258">
        <v>3.82</v>
      </c>
      <c r="L31" s="75"/>
      <c r="M31" s="239" t="s">
        <v>187</v>
      </c>
      <c r="N31" s="239"/>
      <c r="O31" s="239"/>
      <c r="P31" s="239"/>
      <c r="Q31" s="239"/>
      <c r="R31" s="237">
        <v>5.4</v>
      </c>
      <c r="S31" s="75"/>
      <c r="T31" s="228" t="s">
        <v>198</v>
      </c>
      <c r="U31" s="228"/>
      <c r="V31" s="228"/>
      <c r="W31" s="228"/>
      <c r="X31" s="228"/>
      <c r="Y31" s="74">
        <v>6</v>
      </c>
      <c r="AF31" s="70"/>
      <c r="AG31" s="70"/>
      <c r="BA31" s="73"/>
      <c r="BB31" s="73"/>
      <c r="BC31" s="73"/>
      <c r="BD31" s="73"/>
    </row>
    <row r="32" spans="2:56" s="71" customFormat="1" ht="14.25">
      <c r="B32" s="246" t="s">
        <v>180</v>
      </c>
      <c r="C32" s="246"/>
      <c r="D32" s="74">
        <v>15</v>
      </c>
      <c r="E32" s="80"/>
      <c r="F32" s="223"/>
      <c r="G32" s="223"/>
      <c r="H32" s="223"/>
      <c r="I32" s="223"/>
      <c r="J32" s="223"/>
      <c r="K32" s="258"/>
      <c r="L32" s="75"/>
      <c r="M32" s="239"/>
      <c r="N32" s="239"/>
      <c r="O32" s="239"/>
      <c r="P32" s="239"/>
      <c r="Q32" s="239"/>
      <c r="R32" s="237"/>
      <c r="S32" s="75"/>
      <c r="T32" s="228" t="s">
        <v>199</v>
      </c>
      <c r="U32" s="228"/>
      <c r="V32" s="228"/>
      <c r="W32" s="228"/>
      <c r="X32" s="228"/>
      <c r="Y32" s="74">
        <v>4</v>
      </c>
      <c r="AF32" s="70"/>
      <c r="AG32" s="70"/>
      <c r="BA32" s="73"/>
      <c r="BB32" s="73"/>
      <c r="BC32" s="73"/>
      <c r="BD32" s="73"/>
    </row>
    <row r="33" spans="2:56" ht="14.25" customHeight="1">
      <c r="B33" s="246" t="s">
        <v>181</v>
      </c>
      <c r="C33" s="246"/>
      <c r="D33" s="74">
        <v>3.5</v>
      </c>
      <c r="E33" s="80"/>
      <c r="F33" s="223"/>
      <c r="G33" s="223"/>
      <c r="H33" s="223"/>
      <c r="I33" s="223"/>
      <c r="J33" s="223"/>
      <c r="K33" s="258"/>
      <c r="L33" s="75"/>
      <c r="M33" s="241" t="s">
        <v>188</v>
      </c>
      <c r="N33" s="241"/>
      <c r="O33" s="241"/>
      <c r="P33" s="241"/>
      <c r="Q33" s="241"/>
      <c r="R33" s="241"/>
      <c r="S33" s="75"/>
      <c r="T33" s="228" t="s">
        <v>196</v>
      </c>
      <c r="U33" s="228"/>
      <c r="V33" s="228"/>
      <c r="W33" s="228"/>
      <c r="X33" s="228"/>
      <c r="Y33" s="88">
        <f>D31/Y31</f>
        <v>3.3333333333333335</v>
      </c>
      <c r="Z33" s="71"/>
      <c r="AA33" s="71"/>
      <c r="AF33" s="70"/>
      <c r="AG33" s="70"/>
      <c r="BA33" s="73"/>
      <c r="BB33" s="73"/>
      <c r="BC33" s="73"/>
      <c r="BD33" s="73"/>
    </row>
    <row r="34" spans="2:56" ht="14.25" customHeight="1">
      <c r="B34" s="246" t="s">
        <v>42</v>
      </c>
      <c r="C34" s="246"/>
      <c r="D34" s="65">
        <f>D31*D32</f>
        <v>300</v>
      </c>
      <c r="E34" s="80"/>
      <c r="F34" s="223" t="s">
        <v>186</v>
      </c>
      <c r="G34" s="223"/>
      <c r="H34" s="223"/>
      <c r="I34" s="223"/>
      <c r="J34" s="223"/>
      <c r="K34" s="244">
        <f>ROUNDUP(D31/K31,0)</f>
        <v>6</v>
      </c>
      <c r="L34" s="75"/>
      <c r="M34" s="223" t="s">
        <v>191</v>
      </c>
      <c r="N34" s="223"/>
      <c r="O34" s="223"/>
      <c r="P34" s="223"/>
      <c r="Q34" s="223"/>
      <c r="R34" s="238">
        <v>5</v>
      </c>
      <c r="S34" s="75"/>
      <c r="T34" s="228" t="s">
        <v>197</v>
      </c>
      <c r="U34" s="228"/>
      <c r="V34" s="228"/>
      <c r="W34" s="228"/>
      <c r="X34" s="228"/>
      <c r="Y34" s="88">
        <f>D32/Y32</f>
        <v>3.75</v>
      </c>
      <c r="Z34" s="71"/>
      <c r="AA34" s="71"/>
      <c r="AF34" s="70"/>
      <c r="AG34" s="70"/>
      <c r="BA34" s="73"/>
      <c r="BB34" s="73"/>
      <c r="BC34" s="73"/>
      <c r="BD34" s="73"/>
    </row>
    <row r="35" spans="2:56" ht="14.25" customHeight="1">
      <c r="B35" s="246" t="s">
        <v>182</v>
      </c>
      <c r="C35" s="246"/>
      <c r="D35" s="248">
        <f>K11</f>
        <v>14.6</v>
      </c>
      <c r="E35" s="80"/>
      <c r="F35" s="223"/>
      <c r="G35" s="223"/>
      <c r="H35" s="223"/>
      <c r="I35" s="223"/>
      <c r="J35" s="223"/>
      <c r="K35" s="244"/>
      <c r="L35" s="75"/>
      <c r="M35" s="223"/>
      <c r="N35" s="223"/>
      <c r="O35" s="223"/>
      <c r="P35" s="223"/>
      <c r="Q35" s="223"/>
      <c r="R35" s="238"/>
      <c r="S35" s="75"/>
      <c r="T35" s="234" t="s">
        <v>200</v>
      </c>
      <c r="U35" s="235"/>
      <c r="V35" s="235"/>
      <c r="W35" s="235"/>
      <c r="X35" s="236"/>
      <c r="Y35" s="89">
        <f>Y31*Y32</f>
        <v>24</v>
      </c>
      <c r="Z35" s="71"/>
      <c r="AA35" s="71"/>
      <c r="AF35" s="70"/>
      <c r="AG35" s="70"/>
      <c r="BA35" s="73"/>
      <c r="BB35" s="73"/>
      <c r="BC35" s="73"/>
      <c r="BD35" s="73"/>
    </row>
    <row r="36" spans="2:56" ht="14.25" customHeight="1">
      <c r="B36" s="246"/>
      <c r="C36" s="246"/>
      <c r="D36" s="248"/>
      <c r="E36" s="80"/>
      <c r="F36" s="223" t="s">
        <v>193</v>
      </c>
      <c r="G36" s="223"/>
      <c r="H36" s="223"/>
      <c r="I36" s="223"/>
      <c r="J36" s="223"/>
      <c r="K36" s="221">
        <f>ROUNDUP(D32/K31,0)</f>
        <v>4</v>
      </c>
      <c r="L36" s="75"/>
      <c r="M36" s="242" t="s">
        <v>192</v>
      </c>
      <c r="N36" s="242"/>
      <c r="O36" s="242"/>
      <c r="P36" s="242"/>
      <c r="Q36" s="242"/>
      <c r="R36" s="78">
        <f>((R31^2)-(R34^2))^0.5</f>
        <v>2.039607805437115</v>
      </c>
      <c r="S36" s="75"/>
      <c r="T36" s="75"/>
      <c r="U36" s="71"/>
      <c r="V36" s="71"/>
      <c r="Y36" s="71"/>
      <c r="Z36" s="71"/>
      <c r="AA36" s="71"/>
      <c r="AF36" s="70"/>
      <c r="AG36" s="70"/>
      <c r="BA36" s="73"/>
      <c r="BB36" s="73"/>
      <c r="BC36" s="73"/>
      <c r="BD36" s="73"/>
    </row>
    <row r="37" spans="2:56" ht="14.25" customHeight="1">
      <c r="B37" s="249" t="s">
        <v>206</v>
      </c>
      <c r="C37" s="249"/>
      <c r="D37" s="247">
        <f>ROUNDUP(D34/D35,0)</f>
        <v>21</v>
      </c>
      <c r="E37" s="70"/>
      <c r="F37" s="223"/>
      <c r="G37" s="223"/>
      <c r="H37" s="223"/>
      <c r="I37" s="223"/>
      <c r="J37" s="223"/>
      <c r="K37" s="222"/>
      <c r="L37" s="70"/>
      <c r="M37" s="243" t="s">
        <v>189</v>
      </c>
      <c r="N37" s="243"/>
      <c r="O37" s="243"/>
      <c r="P37" s="243"/>
      <c r="Q37" s="243"/>
      <c r="R37" s="65" t="str">
        <f>IF((R36/R34)&gt;=0.6,"Верно","Изменить")</f>
        <v>Изменить</v>
      </c>
      <c r="S37" s="82"/>
      <c r="T37" s="218" t="s">
        <v>209</v>
      </c>
      <c r="U37" s="218"/>
      <c r="V37" s="218"/>
      <c r="W37" s="218"/>
      <c r="X37" s="218"/>
      <c r="Y37" s="218"/>
      <c r="Z37" s="218"/>
      <c r="AA37" s="218"/>
      <c r="AB37" s="218"/>
      <c r="BA37" s="73"/>
      <c r="BB37" s="73"/>
      <c r="BC37" s="73"/>
      <c r="BD37" s="73"/>
    </row>
    <row r="38" spans="2:56" ht="14.25">
      <c r="B38" s="249"/>
      <c r="C38" s="249"/>
      <c r="D38" s="247"/>
      <c r="E38" s="70"/>
      <c r="F38" s="220" t="s">
        <v>194</v>
      </c>
      <c r="G38" s="220"/>
      <c r="H38" s="220"/>
      <c r="I38" s="220"/>
      <c r="J38" s="220"/>
      <c r="K38" s="87">
        <f>K34*K36</f>
        <v>24</v>
      </c>
      <c r="L38" s="70"/>
      <c r="M38" s="223" t="s">
        <v>186</v>
      </c>
      <c r="N38" s="223"/>
      <c r="O38" s="223"/>
      <c r="P38" s="223"/>
      <c r="Q38" s="223"/>
      <c r="R38" s="244">
        <f>ROUNDUP(D31/R34,0)</f>
        <v>4</v>
      </c>
      <c r="S38" s="71"/>
      <c r="T38" s="218"/>
      <c r="U38" s="218"/>
      <c r="V38" s="218"/>
      <c r="W38" s="218"/>
      <c r="X38" s="218"/>
      <c r="Y38" s="218"/>
      <c r="Z38" s="218"/>
      <c r="AA38" s="218"/>
      <c r="AB38" s="218"/>
      <c r="BA38" s="73"/>
      <c r="BB38" s="73"/>
      <c r="BC38" s="73"/>
      <c r="BD38" s="73"/>
    </row>
    <row r="39" spans="2:56" ht="14.25" customHeight="1">
      <c r="B39" s="79"/>
      <c r="C39" s="79"/>
      <c r="D39" s="79"/>
      <c r="E39" s="80"/>
      <c r="F39" s="75"/>
      <c r="G39" s="75"/>
      <c r="H39" s="75"/>
      <c r="I39" s="75"/>
      <c r="J39" s="75"/>
      <c r="K39" s="75"/>
      <c r="L39" s="75"/>
      <c r="M39" s="223"/>
      <c r="N39" s="223"/>
      <c r="O39" s="223"/>
      <c r="P39" s="223"/>
      <c r="Q39" s="223"/>
      <c r="R39" s="244"/>
      <c r="S39" s="75"/>
      <c r="T39" s="80"/>
      <c r="U39" s="80"/>
      <c r="V39" s="80"/>
      <c r="W39" s="80"/>
      <c r="X39" s="80"/>
      <c r="Y39" s="80"/>
      <c r="Z39" s="80"/>
      <c r="AA39" s="80"/>
      <c r="AB39" s="80"/>
      <c r="AF39" s="70"/>
      <c r="AG39" s="70"/>
      <c r="BA39" s="73"/>
      <c r="BB39" s="73"/>
      <c r="BC39" s="73"/>
      <c r="BD39" s="73"/>
    </row>
    <row r="40" spans="2:56" ht="14.25" customHeight="1">
      <c r="B40" s="157" t="s">
        <v>46</v>
      </c>
      <c r="C40" s="157"/>
      <c r="D40" s="157"/>
      <c r="E40" s="157"/>
      <c r="F40" s="157"/>
      <c r="G40" s="75"/>
      <c r="H40" s="75"/>
      <c r="I40" s="71"/>
      <c r="J40" s="71"/>
      <c r="K40" s="71"/>
      <c r="L40" s="71"/>
      <c r="M40" s="223" t="s">
        <v>193</v>
      </c>
      <c r="N40" s="223"/>
      <c r="O40" s="223"/>
      <c r="P40" s="223"/>
      <c r="Q40" s="223"/>
      <c r="R40" s="221">
        <f>ROUNDUP(D32/R36,0)</f>
        <v>8</v>
      </c>
      <c r="S40" s="71"/>
      <c r="T40" s="217" t="s">
        <v>210</v>
      </c>
      <c r="U40" s="217"/>
      <c r="V40" s="217"/>
      <c r="W40" s="217"/>
      <c r="X40" s="217"/>
      <c r="Y40" s="217"/>
      <c r="Z40" s="217"/>
      <c r="AA40" s="217"/>
      <c r="AB40" s="217"/>
      <c r="BA40" s="73"/>
      <c r="BB40" s="73"/>
      <c r="BC40" s="73"/>
      <c r="BD40" s="73"/>
    </row>
    <row r="41" spans="2:28" ht="14.25" customHeight="1">
      <c r="B41" s="140" t="s">
        <v>84</v>
      </c>
      <c r="C41" s="140"/>
      <c r="D41" s="140"/>
      <c r="E41" s="140"/>
      <c r="F41" s="140"/>
      <c r="G41" s="75"/>
      <c r="H41" s="75"/>
      <c r="I41" s="70"/>
      <c r="J41" s="70"/>
      <c r="K41" s="70"/>
      <c r="L41" s="70"/>
      <c r="M41" s="223"/>
      <c r="N41" s="223"/>
      <c r="O41" s="223"/>
      <c r="P41" s="223"/>
      <c r="Q41" s="223"/>
      <c r="R41" s="222"/>
      <c r="S41" s="71"/>
      <c r="T41" s="217"/>
      <c r="U41" s="217"/>
      <c r="V41" s="217"/>
      <c r="W41" s="217"/>
      <c r="X41" s="217"/>
      <c r="Y41" s="217"/>
      <c r="Z41" s="217"/>
      <c r="AA41" s="217"/>
      <c r="AB41" s="217"/>
    </row>
    <row r="42" spans="2:28" ht="14.25">
      <c r="B42" s="82"/>
      <c r="C42" s="82"/>
      <c r="D42" s="83"/>
      <c r="E42" s="80"/>
      <c r="F42" s="75"/>
      <c r="G42" s="75"/>
      <c r="H42" s="75"/>
      <c r="I42" s="70"/>
      <c r="J42" s="70"/>
      <c r="K42" s="70"/>
      <c r="L42" s="70"/>
      <c r="M42" s="220" t="s">
        <v>194</v>
      </c>
      <c r="N42" s="220"/>
      <c r="O42" s="220"/>
      <c r="P42" s="220"/>
      <c r="Q42" s="220"/>
      <c r="R42" s="87">
        <f>R38*R40</f>
        <v>32</v>
      </c>
      <c r="S42" s="71"/>
      <c r="T42" s="217"/>
      <c r="U42" s="217"/>
      <c r="V42" s="217"/>
      <c r="W42" s="217"/>
      <c r="X42" s="217"/>
      <c r="Y42" s="217"/>
      <c r="Z42" s="217"/>
      <c r="AA42" s="217"/>
      <c r="AB42" s="217"/>
    </row>
    <row r="43" spans="2:28" ht="14.25" customHeight="1">
      <c r="B43" s="82"/>
      <c r="C43" s="82"/>
      <c r="D43" s="84"/>
      <c r="E43" s="80"/>
      <c r="F43" s="75"/>
      <c r="G43" s="75"/>
      <c r="H43" s="75"/>
      <c r="I43" s="70"/>
      <c r="J43" s="70"/>
      <c r="K43" s="70"/>
      <c r="L43" s="70"/>
      <c r="M43" s="70"/>
      <c r="N43" s="71"/>
      <c r="O43" s="71"/>
      <c r="P43" s="71"/>
      <c r="Q43" s="71"/>
      <c r="R43" s="71"/>
      <c r="S43" s="71"/>
      <c r="T43" s="217"/>
      <c r="U43" s="217"/>
      <c r="V43" s="217"/>
      <c r="W43" s="217"/>
      <c r="X43" s="217"/>
      <c r="Y43" s="217"/>
      <c r="Z43" s="217"/>
      <c r="AA43" s="217"/>
      <c r="AB43" s="217"/>
    </row>
    <row r="44" spans="2:28" ht="14.25" customHeight="1">
      <c r="B44" s="71"/>
      <c r="C44" s="71"/>
      <c r="D44" s="71"/>
      <c r="E44" s="71"/>
      <c r="F44" s="71"/>
      <c r="G44" s="71"/>
      <c r="H44" s="71"/>
      <c r="I44" s="71"/>
      <c r="J44" s="71"/>
      <c r="K44" s="71"/>
      <c r="L44" s="71"/>
      <c r="M44" s="71"/>
      <c r="N44" s="71"/>
      <c r="O44" s="71"/>
      <c r="P44" s="71"/>
      <c r="Q44" s="71"/>
      <c r="R44" s="71"/>
      <c r="S44" s="71"/>
      <c r="T44" s="217"/>
      <c r="U44" s="217"/>
      <c r="V44" s="217"/>
      <c r="W44" s="217"/>
      <c r="X44" s="217"/>
      <c r="Y44" s="217"/>
      <c r="Z44" s="217"/>
      <c r="AA44" s="217"/>
      <c r="AB44" s="217"/>
    </row>
    <row r="45" spans="2:28" ht="14.25" customHeight="1">
      <c r="B45" s="71"/>
      <c r="C45" s="71"/>
      <c r="D45" s="71"/>
      <c r="E45" s="71"/>
      <c r="F45" s="71"/>
      <c r="G45" s="71"/>
      <c r="H45" s="71"/>
      <c r="I45" s="71"/>
      <c r="J45" s="71"/>
      <c r="K45" s="71"/>
      <c r="L45" s="71"/>
      <c r="M45" s="71"/>
      <c r="N45" s="71"/>
      <c r="O45" s="71"/>
      <c r="P45" s="71"/>
      <c r="Q45" s="71"/>
      <c r="R45" s="71"/>
      <c r="S45" s="71"/>
      <c r="T45" s="82"/>
      <c r="U45" s="82"/>
      <c r="V45" s="82"/>
      <c r="W45" s="82"/>
      <c r="X45" s="82"/>
      <c r="Y45" s="82"/>
      <c r="Z45" s="82"/>
      <c r="AA45" s="82"/>
      <c r="AB45" s="82"/>
    </row>
    <row r="46" spans="2:28" ht="14.25">
      <c r="B46" s="71"/>
      <c r="C46" s="71"/>
      <c r="D46" s="71"/>
      <c r="E46" s="71"/>
      <c r="F46" s="71"/>
      <c r="G46" s="71"/>
      <c r="H46" s="71"/>
      <c r="I46" s="71"/>
      <c r="J46" s="71"/>
      <c r="K46" s="71"/>
      <c r="L46" s="71"/>
      <c r="M46" s="71"/>
      <c r="N46" s="71"/>
      <c r="O46" s="71"/>
      <c r="P46" s="71"/>
      <c r="Q46" s="71"/>
      <c r="R46" s="71"/>
      <c r="S46" s="71"/>
      <c r="T46" s="218" t="s">
        <v>211</v>
      </c>
      <c r="U46" s="218"/>
      <c r="V46" s="218"/>
      <c r="W46" s="218"/>
      <c r="X46" s="218"/>
      <c r="Y46" s="218"/>
      <c r="Z46" s="218"/>
      <c r="AA46" s="218"/>
      <c r="AB46" s="218"/>
    </row>
    <row r="47" spans="2:28" ht="14.25">
      <c r="B47" s="71"/>
      <c r="C47" s="71"/>
      <c r="D47" s="71"/>
      <c r="E47" s="71"/>
      <c r="F47" s="71"/>
      <c r="G47" s="71"/>
      <c r="H47" s="71"/>
      <c r="I47" s="71"/>
      <c r="J47" s="71"/>
      <c r="K47" s="71"/>
      <c r="L47" s="71"/>
      <c r="M47" s="71"/>
      <c r="N47" s="71"/>
      <c r="O47" s="71"/>
      <c r="P47" s="71"/>
      <c r="Q47" s="71"/>
      <c r="R47" s="71"/>
      <c r="S47" s="71"/>
      <c r="T47" s="218"/>
      <c r="U47" s="218"/>
      <c r="V47" s="218"/>
      <c r="W47" s="218"/>
      <c r="X47" s="218"/>
      <c r="Y47" s="218"/>
      <c r="Z47" s="218"/>
      <c r="AA47" s="218"/>
      <c r="AB47" s="218"/>
    </row>
    <row r="48" spans="2:28" ht="14.25" customHeight="1">
      <c r="B48" s="85"/>
      <c r="C48" s="85"/>
      <c r="D48" s="86"/>
      <c r="E48" s="81"/>
      <c r="F48" s="75"/>
      <c r="G48" s="75"/>
      <c r="H48" s="71"/>
      <c r="I48" s="219"/>
      <c r="J48" s="219"/>
      <c r="K48" s="75"/>
      <c r="L48" s="71"/>
      <c r="M48" s="71"/>
      <c r="N48" s="71"/>
      <c r="O48" s="71"/>
      <c r="P48" s="71"/>
      <c r="Q48" s="71"/>
      <c r="R48" s="71"/>
      <c r="S48" s="71"/>
      <c r="T48" s="218"/>
      <c r="U48" s="218"/>
      <c r="V48" s="218"/>
      <c r="W48" s="218"/>
      <c r="X48" s="218"/>
      <c r="Y48" s="218"/>
      <c r="Z48" s="218"/>
      <c r="AA48" s="218"/>
      <c r="AB48" s="218"/>
    </row>
    <row r="49" spans="2:28" ht="14.25" customHeight="1">
      <c r="B49" s="217" t="s">
        <v>214</v>
      </c>
      <c r="C49" s="217"/>
      <c r="D49" s="217"/>
      <c r="E49" s="217"/>
      <c r="F49" s="217"/>
      <c r="G49" s="217"/>
      <c r="H49" s="217"/>
      <c r="I49" s="217"/>
      <c r="J49" s="217"/>
      <c r="K49" s="217"/>
      <c r="L49" s="217"/>
      <c r="M49" s="217"/>
      <c r="N49" s="217"/>
      <c r="O49" s="217"/>
      <c r="P49" s="217"/>
      <c r="Q49" s="217"/>
      <c r="R49" s="217"/>
      <c r="S49" s="75"/>
      <c r="T49" s="80"/>
      <c r="U49" s="80"/>
      <c r="V49" s="80"/>
      <c r="W49" s="80"/>
      <c r="X49" s="80"/>
      <c r="Y49" s="80"/>
      <c r="Z49" s="80"/>
      <c r="AA49" s="80"/>
      <c r="AB49" s="80"/>
    </row>
    <row r="50" spans="2:28" ht="14.25" customHeight="1">
      <c r="B50" s="217"/>
      <c r="C50" s="217"/>
      <c r="D50" s="217"/>
      <c r="E50" s="217"/>
      <c r="F50" s="217"/>
      <c r="G50" s="217"/>
      <c r="H50" s="217"/>
      <c r="I50" s="217"/>
      <c r="J50" s="217"/>
      <c r="K50" s="217"/>
      <c r="L50" s="217"/>
      <c r="M50" s="217"/>
      <c r="N50" s="217"/>
      <c r="O50" s="217"/>
      <c r="P50" s="217"/>
      <c r="Q50" s="217"/>
      <c r="R50" s="217"/>
      <c r="S50" s="75"/>
      <c r="T50" s="218" t="s">
        <v>212</v>
      </c>
      <c r="U50" s="218"/>
      <c r="V50" s="218"/>
      <c r="W50" s="218"/>
      <c r="X50" s="218"/>
      <c r="Y50" s="218"/>
      <c r="Z50" s="218"/>
      <c r="AA50" s="218"/>
      <c r="AB50" s="218"/>
    </row>
    <row r="51" spans="2:28" ht="14.25" customHeight="1">
      <c r="B51" s="217"/>
      <c r="C51" s="217"/>
      <c r="D51" s="217"/>
      <c r="E51" s="217"/>
      <c r="F51" s="217"/>
      <c r="G51" s="217"/>
      <c r="H51" s="217"/>
      <c r="I51" s="217"/>
      <c r="J51" s="217"/>
      <c r="K51" s="217"/>
      <c r="L51" s="217"/>
      <c r="M51" s="217"/>
      <c r="N51" s="217"/>
      <c r="O51" s="217"/>
      <c r="P51" s="217"/>
      <c r="Q51" s="217"/>
      <c r="R51" s="217"/>
      <c r="S51" s="97"/>
      <c r="T51" s="218"/>
      <c r="U51" s="218"/>
      <c r="V51" s="218"/>
      <c r="W51" s="218"/>
      <c r="X51" s="218"/>
      <c r="Y51" s="218"/>
      <c r="Z51" s="218"/>
      <c r="AA51" s="218"/>
      <c r="AB51" s="218"/>
    </row>
    <row r="52" spans="2:28" ht="14.25" customHeight="1">
      <c r="B52" s="217"/>
      <c r="C52" s="217"/>
      <c r="D52" s="217"/>
      <c r="E52" s="217"/>
      <c r="F52" s="217"/>
      <c r="G52" s="217"/>
      <c r="H52" s="217"/>
      <c r="I52" s="217"/>
      <c r="J52" s="217"/>
      <c r="K52" s="217"/>
      <c r="L52" s="217"/>
      <c r="M52" s="217"/>
      <c r="N52" s="217"/>
      <c r="O52" s="217"/>
      <c r="P52" s="217"/>
      <c r="Q52" s="217"/>
      <c r="R52" s="217"/>
      <c r="S52" s="103"/>
      <c r="T52" s="218"/>
      <c r="U52" s="218"/>
      <c r="V52" s="218"/>
      <c r="W52" s="218"/>
      <c r="X52" s="218"/>
      <c r="Y52" s="218"/>
      <c r="Z52" s="218"/>
      <c r="AA52" s="218"/>
      <c r="AB52" s="218"/>
    </row>
    <row r="53" spans="2:27" ht="14.25">
      <c r="B53" s="71"/>
      <c r="C53" s="71"/>
      <c r="D53" s="71"/>
      <c r="E53" s="71"/>
      <c r="F53" s="71"/>
      <c r="G53" s="71"/>
      <c r="H53" s="71"/>
      <c r="I53" s="71"/>
      <c r="J53" s="71"/>
      <c r="K53" s="71"/>
      <c r="L53" s="71"/>
      <c r="M53" s="71"/>
      <c r="N53" s="71"/>
      <c r="O53" s="71"/>
      <c r="P53" s="71"/>
      <c r="Q53" s="71"/>
      <c r="R53" s="71"/>
      <c r="S53" s="71"/>
      <c r="T53" s="71"/>
      <c r="U53" s="71"/>
      <c r="V53" s="71"/>
      <c r="Y53" s="71"/>
      <c r="Z53" s="71"/>
      <c r="AA53" s="71"/>
    </row>
    <row r="54" spans="2:22" s="71" customFormat="1" ht="14.25" customHeight="1">
      <c r="B54" s="227" t="s">
        <v>215</v>
      </c>
      <c r="C54" s="227"/>
      <c r="D54" s="227"/>
      <c r="E54" s="227"/>
      <c r="F54" s="227"/>
      <c r="G54" s="227"/>
      <c r="H54" s="227"/>
      <c r="I54" s="227"/>
      <c r="J54" s="227"/>
      <c r="K54" s="227"/>
      <c r="L54" s="227"/>
      <c r="M54" s="227"/>
      <c r="N54" s="227"/>
      <c r="O54" s="227"/>
      <c r="P54" s="227"/>
      <c r="Q54" s="227"/>
      <c r="R54" s="227"/>
      <c r="S54" s="227"/>
      <c r="T54" s="227"/>
      <c r="U54" s="227"/>
      <c r="V54" s="227"/>
    </row>
    <row r="55" spans="2:22" s="71" customFormat="1" ht="14.25">
      <c r="B55" s="101"/>
      <c r="C55" s="102"/>
      <c r="D55" s="102"/>
      <c r="E55" s="102"/>
      <c r="F55" s="102"/>
      <c r="G55" s="102"/>
      <c r="H55" s="102"/>
      <c r="I55" s="102"/>
      <c r="J55" s="102"/>
      <c r="K55" s="102"/>
      <c r="L55" s="102"/>
      <c r="M55" s="102"/>
      <c r="N55" s="102"/>
      <c r="O55" s="102"/>
      <c r="P55" s="102"/>
      <c r="Q55" s="102"/>
      <c r="R55" s="102"/>
      <c r="S55" s="102"/>
      <c r="T55" s="102"/>
      <c r="U55" s="102"/>
      <c r="V55" s="102"/>
    </row>
    <row r="56" spans="2:28" s="71" customFormat="1" ht="14.25">
      <c r="B56" s="273" t="s">
        <v>108</v>
      </c>
      <c r="C56" s="277"/>
      <c r="D56" s="277"/>
      <c r="E56" s="254" t="s">
        <v>217</v>
      </c>
      <c r="F56" s="254"/>
      <c r="G56" s="273" t="s">
        <v>15</v>
      </c>
      <c r="H56" s="274"/>
      <c r="J56" s="240" t="s">
        <v>190</v>
      </c>
      <c r="K56" s="240"/>
      <c r="L56" s="240"/>
      <c r="M56" s="240"/>
      <c r="N56" s="240"/>
      <c r="O56" s="240"/>
      <c r="P56" s="240"/>
      <c r="Q56" s="240"/>
      <c r="R56" s="240"/>
      <c r="T56" s="240" t="s">
        <v>184</v>
      </c>
      <c r="U56" s="240"/>
      <c r="V56" s="240"/>
      <c r="W56" s="240"/>
      <c r="X56" s="240"/>
      <c r="Y56" s="240"/>
      <c r="Z56" s="240"/>
      <c r="AA56" s="240"/>
      <c r="AB56" s="240"/>
    </row>
    <row r="57" spans="2:28" s="71" customFormat="1" ht="14.25">
      <c r="B57" s="275" t="s">
        <v>225</v>
      </c>
      <c r="C57" s="276"/>
      <c r="D57" s="276"/>
      <c r="E57" s="268" t="s">
        <v>226</v>
      </c>
      <c r="F57" s="268"/>
      <c r="G57" s="209"/>
      <c r="H57" s="210"/>
      <c r="J57" s="254" t="s">
        <v>108</v>
      </c>
      <c r="K57" s="254"/>
      <c r="L57" s="254"/>
      <c r="M57" s="254"/>
      <c r="N57" s="254"/>
      <c r="O57" s="254"/>
      <c r="P57" s="254" t="s">
        <v>217</v>
      </c>
      <c r="Q57" s="254"/>
      <c r="R57" s="93" t="s">
        <v>224</v>
      </c>
      <c r="T57" s="254" t="s">
        <v>108</v>
      </c>
      <c r="U57" s="254"/>
      <c r="V57" s="254"/>
      <c r="W57" s="254"/>
      <c r="X57" s="254"/>
      <c r="Y57" s="254"/>
      <c r="Z57" s="254" t="s">
        <v>217</v>
      </c>
      <c r="AA57" s="254"/>
      <c r="AB57" s="94" t="s">
        <v>224</v>
      </c>
    </row>
    <row r="58" spans="2:28" s="71" customFormat="1" ht="14.25">
      <c r="B58" s="279" t="s">
        <v>219</v>
      </c>
      <c r="C58" s="280"/>
      <c r="D58" s="280"/>
      <c r="E58" s="268" t="s">
        <v>218</v>
      </c>
      <c r="F58" s="268"/>
      <c r="G58" s="209"/>
      <c r="H58" s="210"/>
      <c r="J58" s="213" t="s">
        <v>216</v>
      </c>
      <c r="K58" s="213"/>
      <c r="L58" s="213"/>
      <c r="M58" s="213"/>
      <c r="N58" s="213"/>
      <c r="O58" s="213"/>
      <c r="P58" s="268" t="s">
        <v>229</v>
      </c>
      <c r="Q58" s="268"/>
      <c r="R58" s="99">
        <f>(G59-G61-G60)*(TAN(G58*3.1416/(180*2)))</f>
        <v>0</v>
      </c>
      <c r="T58" s="270" t="s">
        <v>242</v>
      </c>
      <c r="U58" s="271"/>
      <c r="V58" s="271"/>
      <c r="W58" s="271"/>
      <c r="X58" s="271"/>
      <c r="Y58" s="272"/>
      <c r="Z58" s="211" t="s">
        <v>232</v>
      </c>
      <c r="AA58" s="212"/>
      <c r="AB58" s="100"/>
    </row>
    <row r="59" spans="2:28" s="71" customFormat="1" ht="14.25">
      <c r="B59" s="214" t="s">
        <v>220</v>
      </c>
      <c r="C59" s="215"/>
      <c r="D59" s="215"/>
      <c r="E59" s="268" t="s">
        <v>221</v>
      </c>
      <c r="F59" s="268"/>
      <c r="G59" s="209"/>
      <c r="H59" s="210"/>
      <c r="J59" s="269" t="s">
        <v>231</v>
      </c>
      <c r="K59" s="269"/>
      <c r="L59" s="269"/>
      <c r="M59" s="269"/>
      <c r="N59" s="269"/>
      <c r="O59" s="269"/>
      <c r="P59" s="213" t="s">
        <v>230</v>
      </c>
      <c r="Q59" s="213"/>
      <c r="R59" s="99">
        <f>(2*(R58^2))^0.5</f>
        <v>0</v>
      </c>
      <c r="T59" s="207" t="s">
        <v>234</v>
      </c>
      <c r="U59" s="207"/>
      <c r="V59" s="207"/>
      <c r="W59" s="207"/>
      <c r="X59" s="207"/>
      <c r="Y59" s="207"/>
      <c r="Z59" s="208" t="s">
        <v>233</v>
      </c>
      <c r="AA59" s="208"/>
      <c r="AB59" s="104">
        <f>SQRT((2*(R58^2))-(AB58^2))</f>
        <v>0</v>
      </c>
    </row>
    <row r="60" spans="2:28" s="71" customFormat="1" ht="14.25">
      <c r="B60" s="279" t="s">
        <v>222</v>
      </c>
      <c r="C60" s="280"/>
      <c r="D60" s="280"/>
      <c r="E60" s="208" t="s">
        <v>223</v>
      </c>
      <c r="F60" s="208"/>
      <c r="G60" s="211">
        <v>0.385</v>
      </c>
      <c r="H60" s="212"/>
      <c r="J60" s="228" t="s">
        <v>237</v>
      </c>
      <c r="K60" s="228"/>
      <c r="L60" s="228"/>
      <c r="M60" s="228"/>
      <c r="N60" s="228"/>
      <c r="O60" s="228"/>
      <c r="P60" s="229" t="s">
        <v>239</v>
      </c>
      <c r="Q60" s="230"/>
      <c r="R60" s="205" t="e">
        <f>ROUNDUP(D31/R59,0)</f>
        <v>#DIV/0!</v>
      </c>
      <c r="T60" s="207" t="s">
        <v>235</v>
      </c>
      <c r="U60" s="207"/>
      <c r="V60" s="207"/>
      <c r="W60" s="207"/>
      <c r="X60" s="207"/>
      <c r="Y60" s="207"/>
      <c r="Z60" s="208" t="s">
        <v>236</v>
      </c>
      <c r="AA60" s="208"/>
      <c r="AB60" s="98" t="e">
        <f>IF((AB58/AB59)&gt;=0.6,"Верно","Изменить")</f>
        <v>#DIV/0!</v>
      </c>
    </row>
    <row r="61" spans="2:28" s="71" customFormat="1" ht="14.25" customHeight="1">
      <c r="B61" s="278" t="s">
        <v>227</v>
      </c>
      <c r="C61" s="278"/>
      <c r="D61" s="278"/>
      <c r="E61" s="268" t="s">
        <v>228</v>
      </c>
      <c r="F61" s="268"/>
      <c r="G61" s="263">
        <f>G57-(D33-G59)</f>
        <v>-3.5</v>
      </c>
      <c r="H61" s="263"/>
      <c r="J61" s="228"/>
      <c r="K61" s="228"/>
      <c r="L61" s="228"/>
      <c r="M61" s="228"/>
      <c r="N61" s="228"/>
      <c r="O61" s="228"/>
      <c r="P61" s="231"/>
      <c r="Q61" s="232"/>
      <c r="R61" s="206"/>
      <c r="T61" s="228" t="s">
        <v>237</v>
      </c>
      <c r="U61" s="228"/>
      <c r="V61" s="228"/>
      <c r="W61" s="228"/>
      <c r="X61" s="228"/>
      <c r="Y61" s="228"/>
      <c r="Z61" s="229" t="s">
        <v>239</v>
      </c>
      <c r="AA61" s="230"/>
      <c r="AB61" s="205" t="e">
        <f>ROUNDUP(D31/AB59,0)</f>
        <v>#DIV/0!</v>
      </c>
    </row>
    <row r="62" spans="10:28" s="71" customFormat="1" ht="14.25">
      <c r="J62" s="228" t="s">
        <v>238</v>
      </c>
      <c r="K62" s="228"/>
      <c r="L62" s="228"/>
      <c r="M62" s="228"/>
      <c r="N62" s="228"/>
      <c r="O62" s="228"/>
      <c r="P62" s="229" t="s">
        <v>240</v>
      </c>
      <c r="Q62" s="230"/>
      <c r="R62" s="205" t="e">
        <f>ROUNDUP(D32/R59,0)</f>
        <v>#DIV/0!</v>
      </c>
      <c r="T62" s="228"/>
      <c r="U62" s="228"/>
      <c r="V62" s="228"/>
      <c r="W62" s="228"/>
      <c r="X62" s="228"/>
      <c r="Y62" s="228"/>
      <c r="Z62" s="231"/>
      <c r="AA62" s="232"/>
      <c r="AB62" s="206"/>
    </row>
    <row r="63" spans="10:28" s="71" customFormat="1" ht="14.25" customHeight="1">
      <c r="J63" s="228"/>
      <c r="K63" s="228"/>
      <c r="L63" s="228"/>
      <c r="M63" s="228"/>
      <c r="N63" s="228"/>
      <c r="O63" s="228"/>
      <c r="P63" s="231"/>
      <c r="Q63" s="232"/>
      <c r="R63" s="206"/>
      <c r="T63" s="228" t="s">
        <v>238</v>
      </c>
      <c r="U63" s="228"/>
      <c r="V63" s="228"/>
      <c r="W63" s="228"/>
      <c r="X63" s="228"/>
      <c r="Y63" s="228"/>
      <c r="Z63" s="229" t="s">
        <v>240</v>
      </c>
      <c r="AA63" s="230"/>
      <c r="AB63" s="205" t="e">
        <f>ROUNDUP(D32/AB58,0)</f>
        <v>#DIV/0!</v>
      </c>
    </row>
    <row r="64" spans="1:28" s="71" customFormat="1" ht="14.25">
      <c r="A64" s="224" t="s">
        <v>195</v>
      </c>
      <c r="B64" s="225"/>
      <c r="C64" s="225"/>
      <c r="D64" s="225"/>
      <c r="E64" s="225"/>
      <c r="F64" s="226"/>
      <c r="J64" s="214" t="s">
        <v>194</v>
      </c>
      <c r="K64" s="215"/>
      <c r="L64" s="215"/>
      <c r="M64" s="215"/>
      <c r="N64" s="215"/>
      <c r="O64" s="216"/>
      <c r="P64" s="211" t="s">
        <v>2</v>
      </c>
      <c r="Q64" s="212"/>
      <c r="R64" s="95" t="e">
        <f>R60*R62</f>
        <v>#DIV/0!</v>
      </c>
      <c r="T64" s="228"/>
      <c r="U64" s="228"/>
      <c r="V64" s="228"/>
      <c r="W64" s="228"/>
      <c r="X64" s="228"/>
      <c r="Y64" s="228"/>
      <c r="Z64" s="231"/>
      <c r="AA64" s="232"/>
      <c r="AB64" s="206"/>
    </row>
    <row r="65" spans="1:28" s="71" customFormat="1" ht="14.25" customHeight="1">
      <c r="A65" s="214" t="s">
        <v>198</v>
      </c>
      <c r="B65" s="215"/>
      <c r="C65" s="215"/>
      <c r="D65" s="215"/>
      <c r="E65" s="216"/>
      <c r="F65" s="96"/>
      <c r="T65" s="214" t="s">
        <v>194</v>
      </c>
      <c r="U65" s="215"/>
      <c r="V65" s="215"/>
      <c r="W65" s="215"/>
      <c r="X65" s="215"/>
      <c r="Y65" s="216"/>
      <c r="Z65" s="211" t="s">
        <v>2</v>
      </c>
      <c r="AA65" s="212"/>
      <c r="AB65" s="92" t="e">
        <f>AB61*AB63</f>
        <v>#DIV/0!</v>
      </c>
    </row>
    <row r="66" spans="1:6" s="71" customFormat="1" ht="14.25">
      <c r="A66" s="214" t="s">
        <v>199</v>
      </c>
      <c r="B66" s="215"/>
      <c r="C66" s="215"/>
      <c r="D66" s="215"/>
      <c r="E66" s="216"/>
      <c r="F66" s="96"/>
    </row>
    <row r="67" spans="1:6" s="71" customFormat="1" ht="14.25">
      <c r="A67" s="214" t="s">
        <v>196</v>
      </c>
      <c r="B67" s="215"/>
      <c r="C67" s="215"/>
      <c r="D67" s="215"/>
      <c r="E67" s="216"/>
      <c r="F67" s="88" t="e">
        <f>D31/F65</f>
        <v>#DIV/0!</v>
      </c>
    </row>
    <row r="68" spans="1:12" s="71" customFormat="1" ht="14.25">
      <c r="A68" s="228" t="s">
        <v>197</v>
      </c>
      <c r="B68" s="228"/>
      <c r="C68" s="228"/>
      <c r="D68" s="228"/>
      <c r="E68" s="228"/>
      <c r="F68" s="88" t="e">
        <f>D32/F66</f>
        <v>#DIV/0!</v>
      </c>
      <c r="G68" s="234" t="s">
        <v>200</v>
      </c>
      <c r="H68" s="235"/>
      <c r="I68" s="235"/>
      <c r="J68" s="235"/>
      <c r="K68" s="236"/>
      <c r="L68" s="89">
        <f>F65*F66</f>
        <v>0</v>
      </c>
    </row>
    <row r="69" s="71" customFormat="1" ht="14.25" customHeight="1"/>
    <row r="70" s="71" customFormat="1" ht="14.25" customHeight="1"/>
    <row r="71" s="71" customFormat="1" ht="14.25" customHeight="1"/>
    <row r="72" s="71" customFormat="1" ht="14.25"/>
    <row r="73" s="71" customFormat="1" ht="14.25"/>
    <row r="74" s="71" customFormat="1" ht="14.25"/>
    <row r="75" s="71" customFormat="1" ht="14.25"/>
    <row r="76" s="71" customFormat="1" ht="14.25"/>
    <row r="77" s="71" customFormat="1" ht="14.25"/>
    <row r="78" s="71" customFormat="1" ht="14.25"/>
    <row r="79" s="71" customFormat="1" ht="14.25"/>
    <row r="80" s="71" customFormat="1" ht="14.25"/>
    <row r="81" s="71" customFormat="1" ht="14.25"/>
    <row r="82" s="71" customFormat="1" ht="14.25"/>
    <row r="83" s="71" customFormat="1" ht="14.25"/>
    <row r="84" s="71" customFormat="1" ht="14.25"/>
    <row r="85" s="71" customFormat="1" ht="14.25"/>
    <row r="86" s="71" customFormat="1" ht="14.25"/>
    <row r="87" s="71" customFormat="1" ht="14.25"/>
    <row r="88" s="71" customFormat="1" ht="14.25"/>
    <row r="89" s="71" customFormat="1" ht="14.25"/>
    <row r="90" s="71" customFormat="1" ht="14.25"/>
    <row r="91" s="71" customFormat="1" ht="14.25"/>
    <row r="92" s="71" customFormat="1" ht="14.25"/>
    <row r="93" s="71" customFormat="1" ht="14.25"/>
    <row r="94" s="71" customFormat="1" ht="14.25"/>
    <row r="95" s="71" customFormat="1" ht="14.25"/>
    <row r="96" s="71" customFormat="1" ht="14.25"/>
    <row r="97" s="71" customFormat="1" ht="14.25"/>
    <row r="98" s="71" customFormat="1" ht="14.25"/>
    <row r="99" s="71" customFormat="1" ht="14.25"/>
    <row r="100" s="71" customFormat="1" ht="14.25"/>
    <row r="101" s="71" customFormat="1" ht="14.25"/>
    <row r="102" s="71" customFormat="1" ht="14.25"/>
    <row r="103" s="71" customFormat="1" ht="14.25"/>
    <row r="104" s="71" customFormat="1" ht="14.25"/>
    <row r="105" s="71" customFormat="1" ht="14.25"/>
    <row r="106" s="71" customFormat="1" ht="14.25"/>
    <row r="107" s="71" customFormat="1" ht="14.25"/>
    <row r="108" s="71" customFormat="1" ht="14.25"/>
    <row r="109" s="71" customFormat="1" ht="14.25"/>
    <row r="110" s="71" customFormat="1" ht="14.25"/>
    <row r="111" s="71" customFormat="1" ht="14.25"/>
    <row r="112" s="71" customFormat="1" ht="14.25"/>
    <row r="113" s="71" customFormat="1" ht="14.25"/>
    <row r="114" s="71" customFormat="1" ht="14.25"/>
    <row r="115" s="71" customFormat="1" ht="14.25"/>
    <row r="116" s="71" customFormat="1" ht="14.25"/>
    <row r="117" s="71" customFormat="1" ht="14.25"/>
    <row r="118" s="71" customFormat="1" ht="14.25"/>
    <row r="119" s="71" customFormat="1" ht="14.25"/>
    <row r="120" s="71" customFormat="1" ht="14.25"/>
    <row r="121" s="71" customFormat="1" ht="14.25"/>
    <row r="122" s="71" customFormat="1" ht="14.25"/>
    <row r="123" s="71" customFormat="1" ht="14.25"/>
    <row r="124" s="71" customFormat="1" ht="14.25"/>
    <row r="125" s="71" customFormat="1" ht="14.25"/>
    <row r="126" s="71" customFormat="1" ht="14.25"/>
    <row r="127" s="71" customFormat="1" ht="14.25"/>
    <row r="128" s="71" customFormat="1" ht="14.25"/>
    <row r="129" s="71" customFormat="1" ht="14.25"/>
    <row r="130" s="71" customFormat="1" ht="14.25"/>
    <row r="131" s="71" customFormat="1" ht="14.25"/>
    <row r="132" s="71" customFormat="1" ht="14.25"/>
    <row r="133" s="71" customFormat="1" ht="14.25"/>
    <row r="134" s="71" customFormat="1" ht="14.25"/>
    <row r="135" s="71" customFormat="1" ht="14.25"/>
    <row r="136" s="71" customFormat="1" ht="14.25"/>
    <row r="137" s="71" customFormat="1" ht="14.25"/>
    <row r="138" s="71" customFormat="1" ht="14.25"/>
    <row r="139" s="71" customFormat="1" ht="14.25"/>
    <row r="140" s="71" customFormat="1" ht="14.25"/>
    <row r="141" s="71" customFormat="1" ht="14.25"/>
    <row r="142" s="71" customFormat="1" ht="14.25"/>
    <row r="143" s="71" customFormat="1" ht="14.25"/>
    <row r="144" s="71" customFormat="1" ht="14.25"/>
    <row r="145" s="71" customFormat="1" ht="14.25"/>
    <row r="146" s="71" customFormat="1" ht="14.25"/>
    <row r="147" s="71" customFormat="1" ht="14.25"/>
    <row r="148" s="71" customFormat="1" ht="14.25"/>
    <row r="149" s="71" customFormat="1" ht="14.25"/>
    <row r="150" s="71" customFormat="1" ht="14.25"/>
    <row r="151" s="71" customFormat="1" ht="14.25"/>
    <row r="152" s="71" customFormat="1" ht="14.25"/>
    <row r="153" s="71" customFormat="1" ht="14.25"/>
    <row r="154" s="71" customFormat="1" ht="14.25"/>
    <row r="155" s="71" customFormat="1" ht="14.25"/>
    <row r="156" s="71" customFormat="1" ht="14.25"/>
    <row r="157" s="71" customFormat="1" ht="14.25"/>
    <row r="158" s="71" customFormat="1" ht="14.25"/>
    <row r="159" s="71" customFormat="1" ht="14.25"/>
    <row r="160" s="71" customFormat="1" ht="14.25"/>
    <row r="161" s="71" customFormat="1" ht="14.25"/>
    <row r="162" s="71" customFormat="1" ht="14.25"/>
    <row r="163" s="71" customFormat="1" ht="14.25"/>
    <row r="164" s="71" customFormat="1" ht="14.25"/>
    <row r="165" s="71" customFormat="1" ht="14.25"/>
    <row r="166" s="71" customFormat="1" ht="14.25"/>
    <row r="167" s="71" customFormat="1" ht="14.25"/>
    <row r="168" s="71" customFormat="1" ht="14.25"/>
    <row r="169" s="71" customFormat="1" ht="14.25"/>
    <row r="170" s="71" customFormat="1" ht="14.25"/>
    <row r="171" s="71" customFormat="1" ht="14.25"/>
    <row r="172" s="71" customFormat="1" ht="14.25"/>
    <row r="173" s="71" customFormat="1" ht="14.25"/>
    <row r="174" s="71" customFormat="1" ht="14.25"/>
    <row r="175" s="71" customFormat="1" ht="14.25"/>
    <row r="176" s="71" customFormat="1" ht="14.25"/>
    <row r="177" s="71" customFormat="1" ht="14.25"/>
    <row r="178" s="71" customFormat="1" ht="14.25"/>
    <row r="179" s="71" customFormat="1" ht="14.25"/>
    <row r="180" s="71" customFormat="1" ht="14.25"/>
    <row r="181" s="71" customFormat="1" ht="14.25"/>
    <row r="182" s="71" customFormat="1" ht="14.25"/>
    <row r="183" s="71" customFormat="1" ht="14.25"/>
    <row r="184" s="71" customFormat="1" ht="14.25"/>
    <row r="185" s="71" customFormat="1" ht="14.25"/>
    <row r="186" s="71" customFormat="1" ht="14.25"/>
    <row r="187" s="71" customFormat="1" ht="14.25"/>
    <row r="188" s="71" customFormat="1" ht="14.25"/>
    <row r="189" s="71" customFormat="1" ht="14.25"/>
    <row r="190" s="71" customFormat="1" ht="14.25"/>
    <row r="191" s="71" customFormat="1" ht="14.25"/>
    <row r="192" s="71" customFormat="1" ht="14.25"/>
    <row r="193" s="71" customFormat="1" ht="14.25"/>
    <row r="194" s="71" customFormat="1" ht="14.25"/>
    <row r="195" s="71" customFormat="1" ht="14.25"/>
    <row r="196" s="71" customFormat="1" ht="14.25"/>
    <row r="197" s="71" customFormat="1" ht="14.25"/>
    <row r="198" s="71" customFormat="1" ht="14.25"/>
    <row r="199" s="71" customFormat="1" ht="14.25"/>
    <row r="200" s="71" customFormat="1" ht="14.25"/>
    <row r="201" s="71" customFormat="1" ht="14.25"/>
    <row r="202" s="71" customFormat="1" ht="14.25"/>
    <row r="203" s="71" customFormat="1" ht="14.25"/>
    <row r="204" s="71" customFormat="1" ht="14.25"/>
    <row r="205" s="71" customFormat="1" ht="14.25"/>
    <row r="206" s="71" customFormat="1" ht="14.25"/>
    <row r="207" s="71" customFormat="1" ht="14.25"/>
    <row r="208" s="71" customFormat="1" ht="14.25"/>
    <row r="209" s="71" customFormat="1" ht="14.25"/>
    <row r="210" s="71" customFormat="1" ht="14.25"/>
    <row r="211" s="71" customFormat="1" ht="14.25"/>
    <row r="212" s="71" customFormat="1" ht="14.25"/>
    <row r="213" s="71" customFormat="1" ht="14.25"/>
    <row r="214" s="71" customFormat="1" ht="14.25"/>
    <row r="215" s="71" customFormat="1" ht="14.25"/>
    <row r="216" s="71" customFormat="1" ht="14.25"/>
    <row r="217" s="71" customFormat="1" ht="14.25"/>
    <row r="218" s="71" customFormat="1" ht="14.25"/>
    <row r="219" s="71" customFormat="1" ht="14.25"/>
    <row r="220" s="71" customFormat="1" ht="14.25"/>
    <row r="221" spans="10:52" s="73" customFormat="1" ht="14.25">
      <c r="J221" s="71"/>
      <c r="K221" s="71"/>
      <c r="L221" s="71"/>
      <c r="M221" s="71"/>
      <c r="N221" s="71"/>
      <c r="O221" s="71"/>
      <c r="P221" s="71"/>
      <c r="Q221" s="71"/>
      <c r="R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row>
    <row r="222" spans="29:52" s="73" customFormat="1" ht="14.25">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row>
    <row r="223" spans="29:52" s="73" customFormat="1" ht="14.25">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row>
    <row r="224" spans="29:52" s="73" customFormat="1" ht="14.25">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row>
    <row r="225" spans="29:52" s="73" customFormat="1" ht="14.25">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row>
    <row r="226" spans="29:52" s="73" customFormat="1" ht="14.25">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row>
    <row r="227" spans="29:52" s="73" customFormat="1" ht="14.25">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row>
    <row r="228" spans="29:52" s="73" customFormat="1" ht="14.25">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row>
    <row r="229" spans="29:52" s="73" customFormat="1" ht="14.25">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row>
    <row r="230" spans="29:52" s="73" customFormat="1" ht="14.25">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row>
    <row r="231" spans="29:52" s="73" customFormat="1" ht="14.25">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row>
    <row r="232" spans="29:52" s="73" customFormat="1" ht="14.25">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row>
    <row r="233" spans="29:52" s="73" customFormat="1" ht="14.25">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row>
    <row r="234" spans="29:52" s="73" customFormat="1" ht="14.25">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row>
    <row r="235" spans="29:52" s="73" customFormat="1" ht="14.25">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row>
    <row r="236" spans="29:52" s="73" customFormat="1" ht="14.25">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row>
    <row r="237" spans="29:52" s="73" customFormat="1" ht="14.25">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row>
    <row r="238" spans="29:52" s="73" customFormat="1" ht="14.25">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row>
    <row r="239" spans="29:52" s="73" customFormat="1" ht="14.25">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row>
    <row r="240" spans="29:52" s="73" customFormat="1" ht="14.25">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row>
    <row r="241" spans="29:52" s="73" customFormat="1" ht="14.25">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row>
    <row r="242" spans="29:52" s="73" customFormat="1" ht="14.25">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row>
    <row r="243" spans="29:52" s="73" customFormat="1" ht="14.25">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row>
    <row r="244" spans="29:52" s="73" customFormat="1" ht="14.25">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row>
    <row r="245" spans="29:52" s="73" customFormat="1" ht="14.25">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row>
    <row r="246" spans="29:52" s="73" customFormat="1" ht="14.25">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row>
    <row r="247" spans="29:52" s="73" customFormat="1" ht="14.25">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row>
    <row r="248" spans="29:52" s="73" customFormat="1" ht="14.25">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row>
    <row r="249" spans="29:52" s="73" customFormat="1" ht="14.25">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row>
    <row r="250" spans="29:52" s="73" customFormat="1" ht="14.25">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row>
    <row r="251" spans="29:52" s="73" customFormat="1" ht="14.25">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row>
    <row r="252" spans="29:52" s="73" customFormat="1" ht="14.25">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row>
    <row r="253" spans="29:52" s="73" customFormat="1" ht="14.25">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row>
    <row r="254" spans="29:52" s="73" customFormat="1" ht="14.25">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row>
    <row r="255" spans="29:52" s="73" customFormat="1" ht="14.25">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row>
    <row r="256" spans="29:52" s="73" customFormat="1" ht="14.25">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row>
    <row r="257" spans="29:52" s="73" customFormat="1" ht="14.25">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row>
    <row r="258" spans="29:52" s="73" customFormat="1" ht="14.25">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row>
    <row r="259" spans="29:52" s="73" customFormat="1" ht="14.25">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row>
    <row r="260" spans="29:52" s="73" customFormat="1" ht="14.25">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row>
    <row r="261" spans="29:52" s="73" customFormat="1" ht="14.25">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row>
    <row r="262" spans="29:52" s="73" customFormat="1" ht="14.25">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row>
    <row r="263" spans="29:52" s="73" customFormat="1" ht="14.25">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row>
    <row r="264" spans="29:52" s="73" customFormat="1" ht="14.25">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row>
    <row r="265" spans="29:52" s="73" customFormat="1" ht="14.25">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row>
    <row r="266" spans="29:52" s="73" customFormat="1" ht="14.25">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row>
    <row r="267" spans="29:52" s="73" customFormat="1" ht="14.25">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row>
    <row r="268" spans="29:52" s="73" customFormat="1" ht="14.25">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row>
    <row r="269" spans="29:52" s="73" customFormat="1" ht="14.25">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row>
    <row r="270" spans="29:52" s="73" customFormat="1" ht="14.25">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row>
    <row r="271" spans="29:52" s="73" customFormat="1" ht="14.25">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row>
    <row r="272" spans="29:52" s="73" customFormat="1" ht="14.25">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row>
    <row r="273" spans="29:52" s="73" customFormat="1" ht="14.25">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row>
    <row r="274" spans="29:52" s="73" customFormat="1" ht="14.25">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row>
    <row r="275" spans="29:52" s="73" customFormat="1" ht="14.25">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row>
    <row r="276" spans="29:52" s="73" customFormat="1" ht="14.25">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row>
    <row r="277" spans="29:52" s="73" customFormat="1" ht="14.25">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row>
    <row r="278" spans="29:52" s="73" customFormat="1" ht="14.25">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row>
    <row r="279" spans="29:52" s="73" customFormat="1" ht="14.25">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row>
    <row r="280" spans="29:52" s="73" customFormat="1" ht="14.25">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row>
    <row r="281" spans="29:52" s="73" customFormat="1" ht="14.25">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row>
    <row r="282" spans="29:52" s="73" customFormat="1" ht="14.25">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row>
    <row r="283" spans="29:52" s="73" customFormat="1" ht="14.25">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row>
    <row r="284" spans="10:28" ht="14.25">
      <c r="J284" s="73"/>
      <c r="K284" s="73"/>
      <c r="L284" s="73"/>
      <c r="M284" s="73"/>
      <c r="N284" s="73"/>
      <c r="O284" s="73"/>
      <c r="P284" s="73"/>
      <c r="Q284" s="73"/>
      <c r="R284" s="73"/>
      <c r="T284" s="73"/>
      <c r="U284" s="73"/>
      <c r="V284" s="73"/>
      <c r="W284" s="73"/>
      <c r="X284" s="73"/>
      <c r="Y284" s="73"/>
      <c r="Z284" s="73"/>
      <c r="AA284" s="73"/>
      <c r="AB284" s="73"/>
    </row>
  </sheetData>
  <sheetProtection/>
  <mergeCells count="120">
    <mergeCell ref="E58:F58"/>
    <mergeCell ref="E59:F59"/>
    <mergeCell ref="E60:F60"/>
    <mergeCell ref="A66:E66"/>
    <mergeCell ref="A67:E67"/>
    <mergeCell ref="A68:E68"/>
    <mergeCell ref="G68:K68"/>
    <mergeCell ref="B56:D56"/>
    <mergeCell ref="E56:F56"/>
    <mergeCell ref="B61:D61"/>
    <mergeCell ref="B58:D58"/>
    <mergeCell ref="B59:D59"/>
    <mergeCell ref="B60:D60"/>
    <mergeCell ref="P60:Q61"/>
    <mergeCell ref="R60:R61"/>
    <mergeCell ref="P57:Q57"/>
    <mergeCell ref="AB61:AB62"/>
    <mergeCell ref="G56:H56"/>
    <mergeCell ref="G57:H57"/>
    <mergeCell ref="Z59:AA59"/>
    <mergeCell ref="J59:O59"/>
    <mergeCell ref="J57:O57"/>
    <mergeCell ref="T58:Y58"/>
    <mergeCell ref="P58:Q58"/>
    <mergeCell ref="T56:AB56"/>
    <mergeCell ref="T57:Y57"/>
    <mergeCell ref="Z57:AA57"/>
    <mergeCell ref="J56:R56"/>
    <mergeCell ref="P62:Q63"/>
    <mergeCell ref="AA1:AA3"/>
    <mergeCell ref="AB1:AB3"/>
    <mergeCell ref="B1:B3"/>
    <mergeCell ref="E1:V1"/>
    <mergeCell ref="B30:D30"/>
    <mergeCell ref="M2:N2"/>
    <mergeCell ref="O2:P2"/>
    <mergeCell ref="Q2:R2"/>
    <mergeCell ref="E61:F61"/>
    <mergeCell ref="D1:D3"/>
    <mergeCell ref="E2:F2"/>
    <mergeCell ref="G2:H2"/>
    <mergeCell ref="I2:J2"/>
    <mergeCell ref="K2:L2"/>
    <mergeCell ref="J62:O63"/>
    <mergeCell ref="G61:H61"/>
    <mergeCell ref="J60:O61"/>
    <mergeCell ref="B57:D57"/>
    <mergeCell ref="E57:F57"/>
    <mergeCell ref="Y1:Z2"/>
    <mergeCell ref="B24:V25"/>
    <mergeCell ref="W1:X2"/>
    <mergeCell ref="C1:C3"/>
    <mergeCell ref="B31:C31"/>
    <mergeCell ref="B32:C32"/>
    <mergeCell ref="B27:V28"/>
    <mergeCell ref="K31:K33"/>
    <mergeCell ref="S2:T2"/>
    <mergeCell ref="U2:V2"/>
    <mergeCell ref="F30:K30"/>
    <mergeCell ref="B33:C33"/>
    <mergeCell ref="B34:C34"/>
    <mergeCell ref="D37:D38"/>
    <mergeCell ref="D35:D36"/>
    <mergeCell ref="B35:C36"/>
    <mergeCell ref="B37:C38"/>
    <mergeCell ref="M38:Q39"/>
    <mergeCell ref="R38:R39"/>
    <mergeCell ref="K34:K35"/>
    <mergeCell ref="F31:J33"/>
    <mergeCell ref="F34:J35"/>
    <mergeCell ref="M34:Q35"/>
    <mergeCell ref="F36:J37"/>
    <mergeCell ref="R31:R32"/>
    <mergeCell ref="R34:R35"/>
    <mergeCell ref="M31:Q32"/>
    <mergeCell ref="M30:R30"/>
    <mergeCell ref="M33:R33"/>
    <mergeCell ref="M36:Q36"/>
    <mergeCell ref="T30:Y30"/>
    <mergeCell ref="T31:X31"/>
    <mergeCell ref="T32:X32"/>
    <mergeCell ref="T33:X33"/>
    <mergeCell ref="T34:X34"/>
    <mergeCell ref="T35:X35"/>
    <mergeCell ref="Z65:AA65"/>
    <mergeCell ref="T65:Y65"/>
    <mergeCell ref="T61:Y62"/>
    <mergeCell ref="T63:Y64"/>
    <mergeCell ref="Z63:AA64"/>
    <mergeCell ref="Z61:AA62"/>
    <mergeCell ref="B40:F40"/>
    <mergeCell ref="K36:K37"/>
    <mergeCell ref="M40:Q41"/>
    <mergeCell ref="R40:R41"/>
    <mergeCell ref="B41:F41"/>
    <mergeCell ref="A64:F64"/>
    <mergeCell ref="B54:V54"/>
    <mergeCell ref="T37:AB38"/>
    <mergeCell ref="F38:J38"/>
    <mergeCell ref="M37:Q37"/>
    <mergeCell ref="A65:E65"/>
    <mergeCell ref="R62:R63"/>
    <mergeCell ref="J64:O64"/>
    <mergeCell ref="P64:Q64"/>
    <mergeCell ref="T40:AB44"/>
    <mergeCell ref="T46:AB48"/>
    <mergeCell ref="T50:AB52"/>
    <mergeCell ref="I48:J48"/>
    <mergeCell ref="B49:R52"/>
    <mergeCell ref="M42:Q42"/>
    <mergeCell ref="AB63:AB64"/>
    <mergeCell ref="T59:Y59"/>
    <mergeCell ref="T60:Y60"/>
    <mergeCell ref="Z60:AA60"/>
    <mergeCell ref="G58:H58"/>
    <mergeCell ref="G59:H59"/>
    <mergeCell ref="G60:H60"/>
    <mergeCell ref="J58:O58"/>
    <mergeCell ref="P59:Q59"/>
    <mergeCell ref="Z58:AA58"/>
  </mergeCells>
  <printOptions/>
  <pageMargins left="0.15748031496062992" right="0.11811023622047245" top="0.15748031496062992" bottom="0.15748031496062992" header="0.31496062992125984" footer="0.31496062992125984"/>
  <pageSetup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dimension ref="A2:AG326"/>
  <sheetViews>
    <sheetView zoomScalePageLayoutView="0" workbookViewId="0" topLeftCell="A1">
      <selection activeCell="AH10" sqref="AH10"/>
    </sheetView>
  </sheetViews>
  <sheetFormatPr defaultColWidth="9.140625" defaultRowHeight="15"/>
  <cols>
    <col min="3" max="3" width="8.8515625" style="0" customWidth="1"/>
    <col min="4" max="4" width="13.421875" style="0" customWidth="1"/>
    <col min="5" max="5" width="14.28125" style="0" customWidth="1"/>
    <col min="6" max="6" width="14.00390625" style="0" customWidth="1"/>
    <col min="7" max="7" width="3.8515625" style="0" customWidth="1"/>
    <col min="8" max="8" width="36.7109375" style="0" customWidth="1"/>
    <col min="12" max="12" width="12.8515625" style="0" customWidth="1"/>
    <col min="13" max="13" width="4.57421875" style="7" customWidth="1"/>
    <col min="34" max="36" width="8.8515625" style="7" customWidth="1"/>
  </cols>
  <sheetData>
    <row r="1" s="7" customFormat="1" ht="15"/>
    <row r="2" spans="1:33" ht="14.25" customHeight="1">
      <c r="A2" s="281" t="s">
        <v>247</v>
      </c>
      <c r="B2" s="281"/>
      <c r="C2" s="281"/>
      <c r="D2" s="281"/>
      <c r="E2" s="109" t="s">
        <v>16</v>
      </c>
      <c r="F2" s="108" t="s">
        <v>15</v>
      </c>
      <c r="G2" s="7"/>
      <c r="H2" s="281" t="s">
        <v>272</v>
      </c>
      <c r="I2" s="281"/>
      <c r="J2" s="281"/>
      <c r="K2" s="281"/>
      <c r="L2" s="281"/>
      <c r="N2" s="282" t="s">
        <v>287</v>
      </c>
      <c r="O2" s="283"/>
      <c r="P2" s="283"/>
      <c r="Q2" s="283"/>
      <c r="R2" s="283"/>
      <c r="S2" s="283"/>
      <c r="T2" s="283"/>
      <c r="U2" s="283"/>
      <c r="V2" s="283"/>
      <c r="W2" s="283"/>
      <c r="X2" s="283"/>
      <c r="Y2" s="283"/>
      <c r="Z2" s="283"/>
      <c r="AA2" s="283"/>
      <c r="AB2" s="283"/>
      <c r="AC2" s="283"/>
      <c r="AD2" s="283"/>
      <c r="AE2" s="283"/>
      <c r="AF2" s="283"/>
      <c r="AG2" s="284"/>
    </row>
    <row r="3" spans="1:33" ht="15">
      <c r="A3" s="291" t="s">
        <v>3</v>
      </c>
      <c r="B3" s="291"/>
      <c r="C3" s="291"/>
      <c r="D3" s="291"/>
      <c r="E3" s="107" t="s">
        <v>5</v>
      </c>
      <c r="F3" s="17"/>
      <c r="G3" s="7"/>
      <c r="H3" s="3" t="s">
        <v>271</v>
      </c>
      <c r="I3" s="163" t="s">
        <v>99</v>
      </c>
      <c r="J3" s="163"/>
      <c r="K3" s="163"/>
      <c r="L3" s="163"/>
      <c r="N3" s="285"/>
      <c r="O3" s="286"/>
      <c r="P3" s="286"/>
      <c r="Q3" s="286"/>
      <c r="R3" s="286"/>
      <c r="S3" s="286"/>
      <c r="T3" s="286"/>
      <c r="U3" s="286"/>
      <c r="V3" s="286"/>
      <c r="W3" s="286"/>
      <c r="X3" s="286"/>
      <c r="Y3" s="286"/>
      <c r="Z3" s="286"/>
      <c r="AA3" s="286"/>
      <c r="AB3" s="286"/>
      <c r="AC3" s="286"/>
      <c r="AD3" s="286"/>
      <c r="AE3" s="286"/>
      <c r="AF3" s="286"/>
      <c r="AG3" s="287"/>
    </row>
    <row r="4" spans="1:33" ht="14.25" customHeight="1">
      <c r="A4" s="152" t="s">
        <v>248</v>
      </c>
      <c r="B4" s="152"/>
      <c r="C4" s="152"/>
      <c r="D4" s="152"/>
      <c r="E4" s="107" t="s">
        <v>251</v>
      </c>
      <c r="F4" s="5">
        <v>1</v>
      </c>
      <c r="G4" s="7"/>
      <c r="H4" s="107">
        <v>0.044</v>
      </c>
      <c r="I4" s="163" t="s">
        <v>260</v>
      </c>
      <c r="J4" s="163"/>
      <c r="K4" s="163"/>
      <c r="L4" s="163"/>
      <c r="N4" s="285"/>
      <c r="O4" s="286"/>
      <c r="P4" s="286"/>
      <c r="Q4" s="286"/>
      <c r="R4" s="286"/>
      <c r="S4" s="286"/>
      <c r="T4" s="286"/>
      <c r="U4" s="286"/>
      <c r="V4" s="286"/>
      <c r="W4" s="286"/>
      <c r="X4" s="286"/>
      <c r="Y4" s="286"/>
      <c r="Z4" s="286"/>
      <c r="AA4" s="286"/>
      <c r="AB4" s="286"/>
      <c r="AC4" s="286"/>
      <c r="AD4" s="286"/>
      <c r="AE4" s="286"/>
      <c r="AF4" s="286"/>
      <c r="AG4" s="287"/>
    </row>
    <row r="5" spans="1:33" ht="15">
      <c r="A5" s="152" t="s">
        <v>249</v>
      </c>
      <c r="B5" s="152"/>
      <c r="C5" s="152"/>
      <c r="D5" s="152"/>
      <c r="E5" s="107" t="s">
        <v>252</v>
      </c>
      <c r="F5" s="5">
        <v>3</v>
      </c>
      <c r="G5" s="7"/>
      <c r="H5" s="107">
        <v>0.033</v>
      </c>
      <c r="I5" s="163" t="s">
        <v>261</v>
      </c>
      <c r="J5" s="163"/>
      <c r="K5" s="163"/>
      <c r="L5" s="163"/>
      <c r="N5" s="285"/>
      <c r="O5" s="286"/>
      <c r="P5" s="286"/>
      <c r="Q5" s="286"/>
      <c r="R5" s="286"/>
      <c r="S5" s="286"/>
      <c r="T5" s="286"/>
      <c r="U5" s="286"/>
      <c r="V5" s="286"/>
      <c r="W5" s="286"/>
      <c r="X5" s="286"/>
      <c r="Y5" s="286"/>
      <c r="Z5" s="286"/>
      <c r="AA5" s="286"/>
      <c r="AB5" s="286"/>
      <c r="AC5" s="286"/>
      <c r="AD5" s="286"/>
      <c r="AE5" s="286"/>
      <c r="AF5" s="286"/>
      <c r="AG5" s="287"/>
    </row>
    <row r="6" spans="1:33" ht="15">
      <c r="A6" s="152" t="s">
        <v>250</v>
      </c>
      <c r="B6" s="152"/>
      <c r="C6" s="152"/>
      <c r="D6" s="152"/>
      <c r="E6" s="107" t="s">
        <v>253</v>
      </c>
      <c r="F6" s="107">
        <v>7</v>
      </c>
      <c r="G6" s="7"/>
      <c r="H6" s="107">
        <v>0.028</v>
      </c>
      <c r="I6" s="163" t="s">
        <v>262</v>
      </c>
      <c r="J6" s="163"/>
      <c r="K6" s="163"/>
      <c r="L6" s="163"/>
      <c r="N6" s="285"/>
      <c r="O6" s="286"/>
      <c r="P6" s="286"/>
      <c r="Q6" s="286"/>
      <c r="R6" s="286"/>
      <c r="S6" s="286"/>
      <c r="T6" s="286"/>
      <c r="U6" s="286"/>
      <c r="V6" s="286"/>
      <c r="W6" s="286"/>
      <c r="X6" s="286"/>
      <c r="Y6" s="286"/>
      <c r="Z6" s="286"/>
      <c r="AA6" s="286"/>
      <c r="AB6" s="286"/>
      <c r="AC6" s="286"/>
      <c r="AD6" s="286"/>
      <c r="AE6" s="286"/>
      <c r="AF6" s="286"/>
      <c r="AG6" s="287"/>
    </row>
    <row r="7" spans="1:33" ht="15">
      <c r="A7" s="152" t="s">
        <v>256</v>
      </c>
      <c r="B7" s="152"/>
      <c r="C7" s="152"/>
      <c r="D7" s="152"/>
      <c r="E7" s="107" t="s">
        <v>254</v>
      </c>
      <c r="F7" s="107">
        <v>0.25</v>
      </c>
      <c r="G7" s="7"/>
      <c r="H7" s="107">
        <v>0.022</v>
      </c>
      <c r="I7" s="163" t="s">
        <v>263</v>
      </c>
      <c r="J7" s="163"/>
      <c r="K7" s="163"/>
      <c r="L7" s="163"/>
      <c r="N7" s="285"/>
      <c r="O7" s="286"/>
      <c r="P7" s="286"/>
      <c r="Q7" s="286"/>
      <c r="R7" s="286"/>
      <c r="S7" s="286"/>
      <c r="T7" s="286"/>
      <c r="U7" s="286"/>
      <c r="V7" s="286"/>
      <c r="W7" s="286"/>
      <c r="X7" s="286"/>
      <c r="Y7" s="286"/>
      <c r="Z7" s="286"/>
      <c r="AA7" s="286"/>
      <c r="AB7" s="286"/>
      <c r="AC7" s="286"/>
      <c r="AD7" s="286"/>
      <c r="AE7" s="286"/>
      <c r="AF7" s="286"/>
      <c r="AG7" s="287"/>
    </row>
    <row r="8" spans="1:33" ht="15">
      <c r="A8" s="152" t="s">
        <v>257</v>
      </c>
      <c r="B8" s="152"/>
      <c r="C8" s="152"/>
      <c r="D8" s="152"/>
      <c r="E8" s="107" t="s">
        <v>255</v>
      </c>
      <c r="F8" s="107">
        <v>0.5</v>
      </c>
      <c r="G8" s="7"/>
      <c r="H8" s="107">
        <v>0.018</v>
      </c>
      <c r="I8" s="163" t="s">
        <v>264</v>
      </c>
      <c r="J8" s="163"/>
      <c r="K8" s="163"/>
      <c r="L8" s="163"/>
      <c r="N8" s="285"/>
      <c r="O8" s="286"/>
      <c r="P8" s="286"/>
      <c r="Q8" s="286"/>
      <c r="R8" s="286"/>
      <c r="S8" s="286"/>
      <c r="T8" s="286"/>
      <c r="U8" s="286"/>
      <c r="V8" s="286"/>
      <c r="W8" s="286"/>
      <c r="X8" s="286"/>
      <c r="Y8" s="286"/>
      <c r="Z8" s="286"/>
      <c r="AA8" s="286"/>
      <c r="AB8" s="286"/>
      <c r="AC8" s="286"/>
      <c r="AD8" s="286"/>
      <c r="AE8" s="286"/>
      <c r="AF8" s="286"/>
      <c r="AG8" s="287"/>
    </row>
    <row r="9" spans="1:33" ht="14.25" customHeight="1">
      <c r="A9" s="170" t="s">
        <v>259</v>
      </c>
      <c r="B9" s="170"/>
      <c r="C9" s="170"/>
      <c r="D9" s="170"/>
      <c r="E9" s="166" t="s">
        <v>258</v>
      </c>
      <c r="F9" s="293"/>
      <c r="G9" s="7"/>
      <c r="H9" s="107">
        <v>0.016</v>
      </c>
      <c r="I9" s="163" t="s">
        <v>265</v>
      </c>
      <c r="J9" s="163"/>
      <c r="K9" s="163"/>
      <c r="L9" s="163"/>
      <c r="N9" s="285"/>
      <c r="O9" s="286"/>
      <c r="P9" s="286"/>
      <c r="Q9" s="286"/>
      <c r="R9" s="286"/>
      <c r="S9" s="286"/>
      <c r="T9" s="286"/>
      <c r="U9" s="286"/>
      <c r="V9" s="286"/>
      <c r="W9" s="286"/>
      <c r="X9" s="286"/>
      <c r="Y9" s="286"/>
      <c r="Z9" s="286"/>
      <c r="AA9" s="286"/>
      <c r="AB9" s="286"/>
      <c r="AC9" s="286"/>
      <c r="AD9" s="286"/>
      <c r="AE9" s="286"/>
      <c r="AF9" s="286"/>
      <c r="AG9" s="287"/>
    </row>
    <row r="10" spans="1:33" ht="15">
      <c r="A10" s="170"/>
      <c r="B10" s="170"/>
      <c r="C10" s="170"/>
      <c r="D10" s="170"/>
      <c r="E10" s="166"/>
      <c r="F10" s="293"/>
      <c r="G10" s="7"/>
      <c r="H10" s="107">
        <v>0.014</v>
      </c>
      <c r="I10" s="163" t="s">
        <v>266</v>
      </c>
      <c r="J10" s="163"/>
      <c r="K10" s="163"/>
      <c r="L10" s="163"/>
      <c r="N10" s="285"/>
      <c r="O10" s="286"/>
      <c r="P10" s="286"/>
      <c r="Q10" s="286"/>
      <c r="R10" s="286"/>
      <c r="S10" s="286"/>
      <c r="T10" s="286"/>
      <c r="U10" s="286"/>
      <c r="V10" s="286"/>
      <c r="W10" s="286"/>
      <c r="X10" s="286"/>
      <c r="Y10" s="286"/>
      <c r="Z10" s="286"/>
      <c r="AA10" s="286"/>
      <c r="AB10" s="286"/>
      <c r="AC10" s="286"/>
      <c r="AD10" s="286"/>
      <c r="AE10" s="286"/>
      <c r="AF10" s="286"/>
      <c r="AG10" s="287"/>
    </row>
    <row r="11" spans="1:33" ht="14.25" customHeight="1">
      <c r="A11" s="170"/>
      <c r="B11" s="170"/>
      <c r="C11" s="170"/>
      <c r="D11" s="170"/>
      <c r="E11" s="166"/>
      <c r="F11" s="293"/>
      <c r="G11" s="7"/>
      <c r="H11" s="107">
        <v>0.012</v>
      </c>
      <c r="I11" s="163" t="s">
        <v>267</v>
      </c>
      <c r="J11" s="163"/>
      <c r="K11" s="163"/>
      <c r="L11" s="163"/>
      <c r="N11" s="285"/>
      <c r="O11" s="286"/>
      <c r="P11" s="286"/>
      <c r="Q11" s="286"/>
      <c r="R11" s="286"/>
      <c r="S11" s="286"/>
      <c r="T11" s="286"/>
      <c r="U11" s="286"/>
      <c r="V11" s="286"/>
      <c r="W11" s="286"/>
      <c r="X11" s="286"/>
      <c r="Y11" s="286"/>
      <c r="Z11" s="286"/>
      <c r="AA11" s="286"/>
      <c r="AB11" s="286"/>
      <c r="AC11" s="286"/>
      <c r="AD11" s="286"/>
      <c r="AE11" s="286"/>
      <c r="AF11" s="286"/>
      <c r="AG11" s="287"/>
    </row>
    <row r="12" spans="1:33" ht="14.25" customHeight="1">
      <c r="A12" s="170" t="s">
        <v>273</v>
      </c>
      <c r="B12" s="170"/>
      <c r="C12" s="170"/>
      <c r="D12" s="170"/>
      <c r="E12" s="292" t="s">
        <v>274</v>
      </c>
      <c r="F12" s="292" t="e">
        <f>F9/F3</f>
        <v>#DIV/0!</v>
      </c>
      <c r="G12" s="7"/>
      <c r="H12" s="107">
        <v>0.011</v>
      </c>
      <c r="I12" s="163" t="s">
        <v>268</v>
      </c>
      <c r="J12" s="163"/>
      <c r="K12" s="163"/>
      <c r="L12" s="163"/>
      <c r="N12" s="285"/>
      <c r="O12" s="286"/>
      <c r="P12" s="286"/>
      <c r="Q12" s="286"/>
      <c r="R12" s="286"/>
      <c r="S12" s="286"/>
      <c r="T12" s="286"/>
      <c r="U12" s="286"/>
      <c r="V12" s="286"/>
      <c r="W12" s="286"/>
      <c r="X12" s="286"/>
      <c r="Y12" s="286"/>
      <c r="Z12" s="286"/>
      <c r="AA12" s="286"/>
      <c r="AB12" s="286"/>
      <c r="AC12" s="286"/>
      <c r="AD12" s="286"/>
      <c r="AE12" s="286"/>
      <c r="AF12" s="286"/>
      <c r="AG12" s="287"/>
    </row>
    <row r="13" spans="1:33" ht="15">
      <c r="A13" s="170"/>
      <c r="B13" s="170"/>
      <c r="C13" s="170"/>
      <c r="D13" s="170"/>
      <c r="E13" s="292"/>
      <c r="F13" s="292"/>
      <c r="G13" s="7"/>
      <c r="H13" s="107">
        <v>0.01</v>
      </c>
      <c r="I13" s="163" t="s">
        <v>269</v>
      </c>
      <c r="J13" s="163"/>
      <c r="K13" s="163"/>
      <c r="L13" s="163"/>
      <c r="N13" s="285"/>
      <c r="O13" s="286"/>
      <c r="P13" s="286"/>
      <c r="Q13" s="286"/>
      <c r="R13" s="286"/>
      <c r="S13" s="286"/>
      <c r="T13" s="286"/>
      <c r="U13" s="286"/>
      <c r="V13" s="286"/>
      <c r="W13" s="286"/>
      <c r="X13" s="286"/>
      <c r="Y13" s="286"/>
      <c r="Z13" s="286"/>
      <c r="AA13" s="286"/>
      <c r="AB13" s="286"/>
      <c r="AC13" s="286"/>
      <c r="AD13" s="286"/>
      <c r="AE13" s="286"/>
      <c r="AF13" s="286"/>
      <c r="AG13" s="287"/>
    </row>
    <row r="14" spans="1:33" ht="15">
      <c r="A14" s="7"/>
      <c r="B14" s="7"/>
      <c r="C14" s="7"/>
      <c r="D14" s="7"/>
      <c r="E14" s="7"/>
      <c r="F14" s="7"/>
      <c r="G14" s="7"/>
      <c r="H14" s="107">
        <v>0.009</v>
      </c>
      <c r="I14" s="163" t="s">
        <v>270</v>
      </c>
      <c r="J14" s="163"/>
      <c r="K14" s="163"/>
      <c r="L14" s="163"/>
      <c r="N14" s="285"/>
      <c r="O14" s="286"/>
      <c r="P14" s="286"/>
      <c r="Q14" s="286"/>
      <c r="R14" s="286"/>
      <c r="S14" s="286"/>
      <c r="T14" s="286"/>
      <c r="U14" s="286"/>
      <c r="V14" s="286"/>
      <c r="W14" s="286"/>
      <c r="X14" s="286"/>
      <c r="Y14" s="286"/>
      <c r="Z14" s="286"/>
      <c r="AA14" s="286"/>
      <c r="AB14" s="286"/>
      <c r="AC14" s="286"/>
      <c r="AD14" s="286"/>
      <c r="AE14" s="286"/>
      <c r="AF14" s="286"/>
      <c r="AG14" s="287"/>
    </row>
    <row r="15" spans="1:33" ht="15">
      <c r="A15" s="7"/>
      <c r="B15" s="7"/>
      <c r="C15" s="7"/>
      <c r="D15" s="7"/>
      <c r="E15" s="7"/>
      <c r="F15" s="7"/>
      <c r="G15" s="7"/>
      <c r="H15" s="7"/>
      <c r="I15" s="7"/>
      <c r="J15" s="7"/>
      <c r="K15" s="7"/>
      <c r="L15" s="7"/>
      <c r="N15" s="285"/>
      <c r="O15" s="286"/>
      <c r="P15" s="286"/>
      <c r="Q15" s="286"/>
      <c r="R15" s="286"/>
      <c r="S15" s="286"/>
      <c r="T15" s="286"/>
      <c r="U15" s="286"/>
      <c r="V15" s="286"/>
      <c r="W15" s="286"/>
      <c r="X15" s="286"/>
      <c r="Y15" s="286"/>
      <c r="Z15" s="286"/>
      <c r="AA15" s="286"/>
      <c r="AB15" s="286"/>
      <c r="AC15" s="286"/>
      <c r="AD15" s="286"/>
      <c r="AE15" s="286"/>
      <c r="AF15" s="286"/>
      <c r="AG15" s="287"/>
    </row>
    <row r="16" spans="1:33" ht="15">
      <c r="A16" s="281" t="s">
        <v>275</v>
      </c>
      <c r="B16" s="281"/>
      <c r="C16" s="281"/>
      <c r="D16" s="281"/>
      <c r="E16" s="281"/>
      <c r="F16" s="281"/>
      <c r="G16" s="281"/>
      <c r="H16" s="281"/>
      <c r="I16" s="281"/>
      <c r="J16" s="281"/>
      <c r="K16" s="281"/>
      <c r="L16" s="281"/>
      <c r="N16" s="285"/>
      <c r="O16" s="286"/>
      <c r="P16" s="286"/>
      <c r="Q16" s="286"/>
      <c r="R16" s="286"/>
      <c r="S16" s="286"/>
      <c r="T16" s="286"/>
      <c r="U16" s="286"/>
      <c r="V16" s="286"/>
      <c r="W16" s="286"/>
      <c r="X16" s="286"/>
      <c r="Y16" s="286"/>
      <c r="Z16" s="286"/>
      <c r="AA16" s="286"/>
      <c r="AB16" s="286"/>
      <c r="AC16" s="286"/>
      <c r="AD16" s="286"/>
      <c r="AE16" s="286"/>
      <c r="AF16" s="286"/>
      <c r="AG16" s="287"/>
    </row>
    <row r="17" spans="1:33" ht="15">
      <c r="A17" s="294" t="s">
        <v>281</v>
      </c>
      <c r="B17" s="294"/>
      <c r="C17" s="111" t="s">
        <v>14</v>
      </c>
      <c r="D17" s="111" t="s">
        <v>282</v>
      </c>
      <c r="E17" s="294" t="s">
        <v>283</v>
      </c>
      <c r="F17" s="294"/>
      <c r="G17" s="294" t="s">
        <v>284</v>
      </c>
      <c r="H17" s="294"/>
      <c r="I17" s="296" t="s">
        <v>285</v>
      </c>
      <c r="J17" s="296"/>
      <c r="K17" s="296"/>
      <c r="L17" s="296"/>
      <c r="N17" s="285"/>
      <c r="O17" s="286"/>
      <c r="P17" s="286"/>
      <c r="Q17" s="286"/>
      <c r="R17" s="286"/>
      <c r="S17" s="286"/>
      <c r="T17" s="286"/>
      <c r="U17" s="286"/>
      <c r="V17" s="286"/>
      <c r="W17" s="286"/>
      <c r="X17" s="286"/>
      <c r="Y17" s="286"/>
      <c r="Z17" s="286"/>
      <c r="AA17" s="286"/>
      <c r="AB17" s="286"/>
      <c r="AC17" s="286"/>
      <c r="AD17" s="286"/>
      <c r="AE17" s="286"/>
      <c r="AF17" s="286"/>
      <c r="AG17" s="287"/>
    </row>
    <row r="18" spans="1:33" ht="15">
      <c r="A18" s="152" t="s">
        <v>277</v>
      </c>
      <c r="B18" s="152"/>
      <c r="C18" s="112">
        <f>F3/F4</f>
        <v>0</v>
      </c>
      <c r="D18" s="110" t="str">
        <f>IF(C18=INT(C18),"да","нет")</f>
        <v>да</v>
      </c>
      <c r="E18" s="295">
        <f>ROUNDDOWN(C18,0)</f>
        <v>0</v>
      </c>
      <c r="F18" s="295"/>
      <c r="G18" s="163">
        <f>$F$3-(E18*F4)</f>
        <v>0</v>
      </c>
      <c r="H18" s="163"/>
      <c r="I18" s="163" t="str">
        <f>IF(G18=0*(G18),"Принять равным расчету","Принять округл. и учесть незащищ. объем")</f>
        <v>Принять равным расчету</v>
      </c>
      <c r="J18" s="163"/>
      <c r="K18" s="163"/>
      <c r="L18" s="163"/>
      <c r="N18" s="285"/>
      <c r="O18" s="286"/>
      <c r="P18" s="286"/>
      <c r="Q18" s="286"/>
      <c r="R18" s="286"/>
      <c r="S18" s="286"/>
      <c r="T18" s="286"/>
      <c r="U18" s="286"/>
      <c r="V18" s="286"/>
      <c r="W18" s="286"/>
      <c r="X18" s="286"/>
      <c r="Y18" s="286"/>
      <c r="Z18" s="286"/>
      <c r="AA18" s="286"/>
      <c r="AB18" s="286"/>
      <c r="AC18" s="286"/>
      <c r="AD18" s="286"/>
      <c r="AE18" s="286"/>
      <c r="AF18" s="286"/>
      <c r="AG18" s="287"/>
    </row>
    <row r="19" spans="1:33" ht="15">
      <c r="A19" s="152" t="s">
        <v>278</v>
      </c>
      <c r="B19" s="152"/>
      <c r="C19" s="112">
        <f>F3/F5</f>
        <v>0</v>
      </c>
      <c r="D19" s="110" t="str">
        <f>IF(C19=INT(C19),"да","нет")</f>
        <v>да</v>
      </c>
      <c r="E19" s="295">
        <f>ROUNDDOWN(C19,0)</f>
        <v>0</v>
      </c>
      <c r="F19" s="295"/>
      <c r="G19" s="163">
        <f>$F$3-(E19*F5)</f>
        <v>0</v>
      </c>
      <c r="H19" s="163"/>
      <c r="I19" s="163" t="str">
        <f>IF(G19=0*(G19),"Принять равным расчету","Принять округл. и учесть незащищ. объем")</f>
        <v>Принять равным расчету</v>
      </c>
      <c r="J19" s="163"/>
      <c r="K19" s="163"/>
      <c r="L19" s="163"/>
      <c r="N19" s="285"/>
      <c r="O19" s="286"/>
      <c r="P19" s="286"/>
      <c r="Q19" s="286"/>
      <c r="R19" s="286"/>
      <c r="S19" s="286"/>
      <c r="T19" s="286"/>
      <c r="U19" s="286"/>
      <c r="V19" s="286"/>
      <c r="W19" s="286"/>
      <c r="X19" s="286"/>
      <c r="Y19" s="286"/>
      <c r="Z19" s="286"/>
      <c r="AA19" s="286"/>
      <c r="AB19" s="286"/>
      <c r="AC19" s="286"/>
      <c r="AD19" s="286"/>
      <c r="AE19" s="286"/>
      <c r="AF19" s="286"/>
      <c r="AG19" s="287"/>
    </row>
    <row r="20" spans="1:33" ht="15">
      <c r="A20" s="152" t="s">
        <v>276</v>
      </c>
      <c r="B20" s="152"/>
      <c r="C20" s="112">
        <f>F3/F6</f>
        <v>0</v>
      </c>
      <c r="D20" s="110" t="str">
        <f>IF(C20=INT(C20),"да","нет")</f>
        <v>да</v>
      </c>
      <c r="E20" s="295">
        <f>ROUNDDOWN(C20,0)</f>
        <v>0</v>
      </c>
      <c r="F20" s="295"/>
      <c r="G20" s="163">
        <f>$F$3-(E20*F6)</f>
        <v>0</v>
      </c>
      <c r="H20" s="163"/>
      <c r="I20" s="163" t="str">
        <f>IF(G20=0*(G20),"Принять равным расчету","Принять округл. и учесть незащищ. объем")</f>
        <v>Принять равным расчету</v>
      </c>
      <c r="J20" s="163"/>
      <c r="K20" s="163"/>
      <c r="L20" s="163"/>
      <c r="N20" s="285"/>
      <c r="O20" s="286"/>
      <c r="P20" s="286"/>
      <c r="Q20" s="286"/>
      <c r="R20" s="286"/>
      <c r="S20" s="286"/>
      <c r="T20" s="286"/>
      <c r="U20" s="286"/>
      <c r="V20" s="286"/>
      <c r="W20" s="286"/>
      <c r="X20" s="286"/>
      <c r="Y20" s="286"/>
      <c r="Z20" s="286"/>
      <c r="AA20" s="286"/>
      <c r="AB20" s="286"/>
      <c r="AC20" s="286"/>
      <c r="AD20" s="286"/>
      <c r="AE20" s="286"/>
      <c r="AF20" s="286"/>
      <c r="AG20" s="287"/>
    </row>
    <row r="21" spans="1:33" ht="15">
      <c r="A21" s="152" t="s">
        <v>279</v>
      </c>
      <c r="B21" s="152"/>
      <c r="C21" s="112">
        <f>F3/F7</f>
        <v>0</v>
      </c>
      <c r="D21" s="110" t="str">
        <f>IF(C21=INT(C21),"да","нет")</f>
        <v>да</v>
      </c>
      <c r="E21" s="295">
        <f>ROUNDDOWN(C21,0)</f>
        <v>0</v>
      </c>
      <c r="F21" s="295"/>
      <c r="G21" s="163">
        <f>$F$3-(E21*F7)</f>
        <v>0</v>
      </c>
      <c r="H21" s="163"/>
      <c r="I21" s="163" t="str">
        <f>IF(G21=0*(G21),"Принять равным расчету","Принять округл. и учесть незащищ. объем")</f>
        <v>Принять равным расчету</v>
      </c>
      <c r="J21" s="163"/>
      <c r="K21" s="163"/>
      <c r="L21" s="163"/>
      <c r="N21" s="285"/>
      <c r="O21" s="286"/>
      <c r="P21" s="286"/>
      <c r="Q21" s="286"/>
      <c r="R21" s="286"/>
      <c r="S21" s="286"/>
      <c r="T21" s="286"/>
      <c r="U21" s="286"/>
      <c r="V21" s="286"/>
      <c r="W21" s="286"/>
      <c r="X21" s="286"/>
      <c r="Y21" s="286"/>
      <c r="Z21" s="286"/>
      <c r="AA21" s="286"/>
      <c r="AB21" s="286"/>
      <c r="AC21" s="286"/>
      <c r="AD21" s="286"/>
      <c r="AE21" s="286"/>
      <c r="AF21" s="286"/>
      <c r="AG21" s="287"/>
    </row>
    <row r="22" spans="1:33" ht="15">
      <c r="A22" s="152" t="s">
        <v>280</v>
      </c>
      <c r="B22" s="152"/>
      <c r="C22" s="112">
        <f>F3/F8</f>
        <v>0</v>
      </c>
      <c r="D22" s="110" t="str">
        <f>IF(C22=INT(C22),"да","нет")</f>
        <v>да</v>
      </c>
      <c r="E22" s="295">
        <f>ROUNDDOWN(C22,0)</f>
        <v>0</v>
      </c>
      <c r="F22" s="295"/>
      <c r="G22" s="163">
        <f>$F$3-(E22*F8)</f>
        <v>0</v>
      </c>
      <c r="H22" s="163"/>
      <c r="I22" s="163" t="str">
        <f>IF(G22=0*(G22),"Принять равным расчету","Принять округл. и учесть незащищ. объем")</f>
        <v>Принять равным расчету</v>
      </c>
      <c r="J22" s="163"/>
      <c r="K22" s="163"/>
      <c r="L22" s="163"/>
      <c r="N22" s="285"/>
      <c r="O22" s="286"/>
      <c r="P22" s="286"/>
      <c r="Q22" s="286"/>
      <c r="R22" s="286"/>
      <c r="S22" s="286"/>
      <c r="T22" s="286"/>
      <c r="U22" s="286"/>
      <c r="V22" s="286"/>
      <c r="W22" s="286"/>
      <c r="X22" s="286"/>
      <c r="Y22" s="286"/>
      <c r="Z22" s="286"/>
      <c r="AA22" s="286"/>
      <c r="AB22" s="286"/>
      <c r="AC22" s="286"/>
      <c r="AD22" s="286"/>
      <c r="AE22" s="286"/>
      <c r="AF22" s="286"/>
      <c r="AG22" s="287"/>
    </row>
    <row r="23" spans="1:33" ht="14.25">
      <c r="A23" s="105"/>
      <c r="B23" s="105"/>
      <c r="C23" s="113"/>
      <c r="D23" s="114"/>
      <c r="E23" s="115"/>
      <c r="F23" s="115"/>
      <c r="G23" s="106"/>
      <c r="H23" s="106"/>
      <c r="I23" s="106"/>
      <c r="J23" s="106"/>
      <c r="K23" s="106"/>
      <c r="L23" s="106"/>
      <c r="N23" s="285"/>
      <c r="O23" s="286"/>
      <c r="P23" s="286"/>
      <c r="Q23" s="286"/>
      <c r="R23" s="286"/>
      <c r="S23" s="286"/>
      <c r="T23" s="286"/>
      <c r="U23" s="286"/>
      <c r="V23" s="286"/>
      <c r="W23" s="286"/>
      <c r="X23" s="286"/>
      <c r="Y23" s="286"/>
      <c r="Z23" s="286"/>
      <c r="AA23" s="286"/>
      <c r="AB23" s="286"/>
      <c r="AC23" s="286"/>
      <c r="AD23" s="286"/>
      <c r="AE23" s="286"/>
      <c r="AF23" s="286"/>
      <c r="AG23" s="287"/>
    </row>
    <row r="24" spans="1:33" ht="14.25">
      <c r="A24" s="116" t="s">
        <v>46</v>
      </c>
      <c r="B24" s="116"/>
      <c r="C24" s="116"/>
      <c r="D24" s="116"/>
      <c r="E24" s="116"/>
      <c r="F24" s="117"/>
      <c r="G24" s="106"/>
      <c r="H24" s="140" t="s">
        <v>84</v>
      </c>
      <c r="I24" s="140"/>
      <c r="J24" s="140"/>
      <c r="K24" s="140"/>
      <c r="L24" s="140"/>
      <c r="N24" s="285"/>
      <c r="O24" s="286"/>
      <c r="P24" s="286"/>
      <c r="Q24" s="286"/>
      <c r="R24" s="286"/>
      <c r="S24" s="286"/>
      <c r="T24" s="286"/>
      <c r="U24" s="286"/>
      <c r="V24" s="286"/>
      <c r="W24" s="286"/>
      <c r="X24" s="286"/>
      <c r="Y24" s="286"/>
      <c r="Z24" s="286"/>
      <c r="AA24" s="286"/>
      <c r="AB24" s="286"/>
      <c r="AC24" s="286"/>
      <c r="AD24" s="286"/>
      <c r="AE24" s="286"/>
      <c r="AF24" s="286"/>
      <c r="AG24" s="287"/>
    </row>
    <row r="25" spans="1:33" ht="14.25" customHeight="1">
      <c r="A25" s="127"/>
      <c r="B25" s="127"/>
      <c r="C25" s="127"/>
      <c r="D25" s="127"/>
      <c r="E25" s="127"/>
      <c r="F25" s="7"/>
      <c r="G25" s="7"/>
      <c r="H25" s="7"/>
      <c r="I25" s="7"/>
      <c r="J25" s="7"/>
      <c r="K25" s="7"/>
      <c r="L25" s="7"/>
      <c r="N25" s="285" t="s">
        <v>286</v>
      </c>
      <c r="O25" s="286"/>
      <c r="P25" s="286"/>
      <c r="Q25" s="286"/>
      <c r="R25" s="286"/>
      <c r="S25" s="286"/>
      <c r="T25" s="286"/>
      <c r="U25" s="286"/>
      <c r="V25" s="286"/>
      <c r="W25" s="286"/>
      <c r="X25" s="286"/>
      <c r="Y25" s="286"/>
      <c r="Z25" s="286"/>
      <c r="AA25" s="286"/>
      <c r="AB25" s="286"/>
      <c r="AC25" s="286"/>
      <c r="AD25" s="286"/>
      <c r="AE25" s="286"/>
      <c r="AF25" s="286"/>
      <c r="AG25" s="287"/>
    </row>
    <row r="26" spans="1:33" ht="14.25" customHeight="1">
      <c r="A26" s="156" t="s">
        <v>288</v>
      </c>
      <c r="B26" s="156"/>
      <c r="C26" s="156"/>
      <c r="D26" s="156"/>
      <c r="E26" s="156"/>
      <c r="F26" s="156"/>
      <c r="G26" s="156"/>
      <c r="H26" s="156"/>
      <c r="I26" s="156"/>
      <c r="J26" s="156"/>
      <c r="K26" s="156"/>
      <c r="L26" s="156"/>
      <c r="N26" s="285"/>
      <c r="O26" s="286"/>
      <c r="P26" s="286"/>
      <c r="Q26" s="286"/>
      <c r="R26" s="286"/>
      <c r="S26" s="286"/>
      <c r="T26" s="286"/>
      <c r="U26" s="286"/>
      <c r="V26" s="286"/>
      <c r="W26" s="286"/>
      <c r="X26" s="286"/>
      <c r="Y26" s="286"/>
      <c r="Z26" s="286"/>
      <c r="AA26" s="286"/>
      <c r="AB26" s="286"/>
      <c r="AC26" s="286"/>
      <c r="AD26" s="286"/>
      <c r="AE26" s="286"/>
      <c r="AF26" s="286"/>
      <c r="AG26" s="287"/>
    </row>
    <row r="27" spans="1:33" ht="14.25">
      <c r="A27" s="156"/>
      <c r="B27" s="156"/>
      <c r="C27" s="156"/>
      <c r="D27" s="156"/>
      <c r="E27" s="156"/>
      <c r="F27" s="156"/>
      <c r="G27" s="156"/>
      <c r="H27" s="156"/>
      <c r="I27" s="156"/>
      <c r="J27" s="156"/>
      <c r="K27" s="156"/>
      <c r="L27" s="156"/>
      <c r="N27" s="285"/>
      <c r="O27" s="286"/>
      <c r="P27" s="286"/>
      <c r="Q27" s="286"/>
      <c r="R27" s="286"/>
      <c r="S27" s="286"/>
      <c r="T27" s="286"/>
      <c r="U27" s="286"/>
      <c r="V27" s="286"/>
      <c r="W27" s="286"/>
      <c r="X27" s="286"/>
      <c r="Y27" s="286"/>
      <c r="Z27" s="286"/>
      <c r="AA27" s="286"/>
      <c r="AB27" s="286"/>
      <c r="AC27" s="286"/>
      <c r="AD27" s="286"/>
      <c r="AE27" s="286"/>
      <c r="AF27" s="286"/>
      <c r="AG27" s="287"/>
    </row>
    <row r="28" spans="1:33" ht="14.25">
      <c r="A28" s="156"/>
      <c r="B28" s="156"/>
      <c r="C28" s="156"/>
      <c r="D28" s="156"/>
      <c r="E28" s="156"/>
      <c r="F28" s="156"/>
      <c r="G28" s="156"/>
      <c r="H28" s="156"/>
      <c r="I28" s="156"/>
      <c r="J28" s="156"/>
      <c r="K28" s="156"/>
      <c r="L28" s="156"/>
      <c r="N28" s="285"/>
      <c r="O28" s="286"/>
      <c r="P28" s="286"/>
      <c r="Q28" s="286"/>
      <c r="R28" s="286"/>
      <c r="S28" s="286"/>
      <c r="T28" s="286"/>
      <c r="U28" s="286"/>
      <c r="V28" s="286"/>
      <c r="W28" s="286"/>
      <c r="X28" s="286"/>
      <c r="Y28" s="286"/>
      <c r="Z28" s="286"/>
      <c r="AA28" s="286"/>
      <c r="AB28" s="286"/>
      <c r="AC28" s="286"/>
      <c r="AD28" s="286"/>
      <c r="AE28" s="286"/>
      <c r="AF28" s="286"/>
      <c r="AG28" s="287"/>
    </row>
    <row r="29" spans="1:33" ht="14.25">
      <c r="A29" s="156"/>
      <c r="B29" s="156"/>
      <c r="C29" s="156"/>
      <c r="D29" s="156"/>
      <c r="E29" s="156"/>
      <c r="F29" s="156"/>
      <c r="G29" s="156"/>
      <c r="H29" s="156"/>
      <c r="I29" s="156"/>
      <c r="J29" s="156"/>
      <c r="K29" s="156"/>
      <c r="L29" s="156"/>
      <c r="N29" s="285"/>
      <c r="O29" s="286"/>
      <c r="P29" s="286"/>
      <c r="Q29" s="286"/>
      <c r="R29" s="286"/>
      <c r="S29" s="286"/>
      <c r="T29" s="286"/>
      <c r="U29" s="286"/>
      <c r="V29" s="286"/>
      <c r="W29" s="286"/>
      <c r="X29" s="286"/>
      <c r="Y29" s="286"/>
      <c r="Z29" s="286"/>
      <c r="AA29" s="286"/>
      <c r="AB29" s="286"/>
      <c r="AC29" s="286"/>
      <c r="AD29" s="286"/>
      <c r="AE29" s="286"/>
      <c r="AF29" s="286"/>
      <c r="AG29" s="287"/>
    </row>
    <row r="30" spans="1:33" ht="14.25">
      <c r="A30" s="156"/>
      <c r="B30" s="156"/>
      <c r="C30" s="156"/>
      <c r="D30" s="156"/>
      <c r="E30" s="156"/>
      <c r="F30" s="156"/>
      <c r="G30" s="156"/>
      <c r="H30" s="156"/>
      <c r="I30" s="156"/>
      <c r="J30" s="156"/>
      <c r="K30" s="156"/>
      <c r="L30" s="156"/>
      <c r="N30" s="285"/>
      <c r="O30" s="286"/>
      <c r="P30" s="286"/>
      <c r="Q30" s="286"/>
      <c r="R30" s="286"/>
      <c r="S30" s="286"/>
      <c r="T30" s="286"/>
      <c r="U30" s="286"/>
      <c r="V30" s="286"/>
      <c r="W30" s="286"/>
      <c r="X30" s="286"/>
      <c r="Y30" s="286"/>
      <c r="Z30" s="286"/>
      <c r="AA30" s="286"/>
      <c r="AB30" s="286"/>
      <c r="AC30" s="286"/>
      <c r="AD30" s="286"/>
      <c r="AE30" s="286"/>
      <c r="AF30" s="286"/>
      <c r="AG30" s="287"/>
    </row>
    <row r="31" spans="1:33" ht="14.25">
      <c r="A31" s="34"/>
      <c r="B31" s="34"/>
      <c r="C31" s="34"/>
      <c r="D31" s="34"/>
      <c r="E31" s="34"/>
      <c r="F31" s="34"/>
      <c r="G31" s="34"/>
      <c r="H31" s="34"/>
      <c r="I31" s="34"/>
      <c r="J31" s="34"/>
      <c r="K31" s="34"/>
      <c r="L31" s="34"/>
      <c r="N31" s="285"/>
      <c r="O31" s="286"/>
      <c r="P31" s="286"/>
      <c r="Q31" s="286"/>
      <c r="R31" s="286"/>
      <c r="S31" s="286"/>
      <c r="T31" s="286"/>
      <c r="U31" s="286"/>
      <c r="V31" s="286"/>
      <c r="W31" s="286"/>
      <c r="X31" s="286"/>
      <c r="Y31" s="286"/>
      <c r="Z31" s="286"/>
      <c r="AA31" s="286"/>
      <c r="AB31" s="286"/>
      <c r="AC31" s="286"/>
      <c r="AD31" s="286"/>
      <c r="AE31" s="286"/>
      <c r="AF31" s="286"/>
      <c r="AG31" s="287"/>
    </row>
    <row r="32" spans="1:33" ht="14.25">
      <c r="A32" s="34"/>
      <c r="B32" s="34"/>
      <c r="C32" s="34"/>
      <c r="D32" s="34"/>
      <c r="E32" s="34"/>
      <c r="F32" s="34"/>
      <c r="G32" s="34"/>
      <c r="H32" s="34"/>
      <c r="I32" s="34"/>
      <c r="J32" s="34"/>
      <c r="K32" s="34"/>
      <c r="L32" s="34"/>
      <c r="N32" s="285"/>
      <c r="O32" s="286"/>
      <c r="P32" s="286"/>
      <c r="Q32" s="286"/>
      <c r="R32" s="286"/>
      <c r="S32" s="286"/>
      <c r="T32" s="286"/>
      <c r="U32" s="286"/>
      <c r="V32" s="286"/>
      <c r="W32" s="286"/>
      <c r="X32" s="286"/>
      <c r="Y32" s="286"/>
      <c r="Z32" s="286"/>
      <c r="AA32" s="286"/>
      <c r="AB32" s="286"/>
      <c r="AC32" s="286"/>
      <c r="AD32" s="286"/>
      <c r="AE32" s="286"/>
      <c r="AF32" s="286"/>
      <c r="AG32" s="287"/>
    </row>
    <row r="33" spans="1:33" ht="14.25">
      <c r="A33" s="34"/>
      <c r="B33" s="34"/>
      <c r="C33" s="34"/>
      <c r="D33" s="34"/>
      <c r="E33" s="34"/>
      <c r="F33" s="34"/>
      <c r="G33" s="34"/>
      <c r="H33" s="34"/>
      <c r="I33" s="34"/>
      <c r="J33" s="34"/>
      <c r="K33" s="34"/>
      <c r="L33" s="34"/>
      <c r="N33" s="285"/>
      <c r="O33" s="286"/>
      <c r="P33" s="286"/>
      <c r="Q33" s="286"/>
      <c r="R33" s="286"/>
      <c r="S33" s="286"/>
      <c r="T33" s="286"/>
      <c r="U33" s="286"/>
      <c r="V33" s="286"/>
      <c r="W33" s="286"/>
      <c r="X33" s="286"/>
      <c r="Y33" s="286"/>
      <c r="Z33" s="286"/>
      <c r="AA33" s="286"/>
      <c r="AB33" s="286"/>
      <c r="AC33" s="286"/>
      <c r="AD33" s="286"/>
      <c r="AE33" s="286"/>
      <c r="AF33" s="286"/>
      <c r="AG33" s="287"/>
    </row>
    <row r="34" spans="1:33" ht="14.25">
      <c r="A34" s="34"/>
      <c r="B34" s="34"/>
      <c r="C34" s="34"/>
      <c r="D34" s="34"/>
      <c r="E34" s="34"/>
      <c r="F34" s="34"/>
      <c r="G34" s="34"/>
      <c r="H34" s="34"/>
      <c r="I34" s="34"/>
      <c r="J34" s="34"/>
      <c r="K34" s="34"/>
      <c r="L34" s="34"/>
      <c r="N34" s="285"/>
      <c r="O34" s="286"/>
      <c r="P34" s="286"/>
      <c r="Q34" s="286"/>
      <c r="R34" s="286"/>
      <c r="S34" s="286"/>
      <c r="T34" s="286"/>
      <c r="U34" s="286"/>
      <c r="V34" s="286"/>
      <c r="W34" s="286"/>
      <c r="X34" s="286"/>
      <c r="Y34" s="286"/>
      <c r="Z34" s="286"/>
      <c r="AA34" s="286"/>
      <c r="AB34" s="286"/>
      <c r="AC34" s="286"/>
      <c r="AD34" s="286"/>
      <c r="AE34" s="286"/>
      <c r="AF34" s="286"/>
      <c r="AG34" s="287"/>
    </row>
    <row r="35" spans="1:33" ht="14.25">
      <c r="A35" s="34"/>
      <c r="B35" s="34"/>
      <c r="C35" s="34"/>
      <c r="D35" s="34"/>
      <c r="E35" s="34"/>
      <c r="F35" s="34"/>
      <c r="G35" s="34"/>
      <c r="H35" s="34"/>
      <c r="I35" s="34"/>
      <c r="J35" s="34"/>
      <c r="K35" s="34"/>
      <c r="L35" s="34"/>
      <c r="N35" s="285"/>
      <c r="O35" s="286"/>
      <c r="P35" s="286"/>
      <c r="Q35" s="286"/>
      <c r="R35" s="286"/>
      <c r="S35" s="286"/>
      <c r="T35" s="286"/>
      <c r="U35" s="286"/>
      <c r="V35" s="286"/>
      <c r="W35" s="286"/>
      <c r="X35" s="286"/>
      <c r="Y35" s="286"/>
      <c r="Z35" s="286"/>
      <c r="AA35" s="286"/>
      <c r="AB35" s="286"/>
      <c r="AC35" s="286"/>
      <c r="AD35" s="286"/>
      <c r="AE35" s="286"/>
      <c r="AF35" s="286"/>
      <c r="AG35" s="287"/>
    </row>
    <row r="36" spans="1:33" ht="14.25">
      <c r="A36" s="34"/>
      <c r="B36" s="34"/>
      <c r="C36" s="34"/>
      <c r="D36" s="34"/>
      <c r="E36" s="34"/>
      <c r="F36" s="34"/>
      <c r="G36" s="34"/>
      <c r="H36" s="34"/>
      <c r="I36" s="34"/>
      <c r="J36" s="34"/>
      <c r="K36" s="34"/>
      <c r="L36" s="34"/>
      <c r="N36" s="285"/>
      <c r="O36" s="286"/>
      <c r="P36" s="286"/>
      <c r="Q36" s="286"/>
      <c r="R36" s="286"/>
      <c r="S36" s="286"/>
      <c r="T36" s="286"/>
      <c r="U36" s="286"/>
      <c r="V36" s="286"/>
      <c r="W36" s="286"/>
      <c r="X36" s="286"/>
      <c r="Y36" s="286"/>
      <c r="Z36" s="286"/>
      <c r="AA36" s="286"/>
      <c r="AB36" s="286"/>
      <c r="AC36" s="286"/>
      <c r="AD36" s="286"/>
      <c r="AE36" s="286"/>
      <c r="AF36" s="286"/>
      <c r="AG36" s="287"/>
    </row>
    <row r="37" spans="1:33" ht="14.25">
      <c r="A37" s="34"/>
      <c r="B37" s="34"/>
      <c r="C37" s="34"/>
      <c r="D37" s="34"/>
      <c r="E37" s="34"/>
      <c r="F37" s="34"/>
      <c r="G37" s="34"/>
      <c r="H37" s="34"/>
      <c r="I37" s="34"/>
      <c r="J37" s="34"/>
      <c r="K37" s="34"/>
      <c r="L37" s="34"/>
      <c r="N37" s="285"/>
      <c r="O37" s="286"/>
      <c r="P37" s="286"/>
      <c r="Q37" s="286"/>
      <c r="R37" s="286"/>
      <c r="S37" s="286"/>
      <c r="T37" s="286"/>
      <c r="U37" s="286"/>
      <c r="V37" s="286"/>
      <c r="W37" s="286"/>
      <c r="X37" s="286"/>
      <c r="Y37" s="286"/>
      <c r="Z37" s="286"/>
      <c r="AA37" s="286"/>
      <c r="AB37" s="286"/>
      <c r="AC37" s="286"/>
      <c r="AD37" s="286"/>
      <c r="AE37" s="286"/>
      <c r="AF37" s="286"/>
      <c r="AG37" s="287"/>
    </row>
    <row r="38" spans="1:33" ht="14.25">
      <c r="A38" s="34"/>
      <c r="B38" s="34"/>
      <c r="C38" s="34"/>
      <c r="D38" s="34"/>
      <c r="E38" s="34"/>
      <c r="F38" s="34"/>
      <c r="G38" s="34"/>
      <c r="H38" s="34"/>
      <c r="I38" s="34"/>
      <c r="J38" s="34"/>
      <c r="K38" s="34"/>
      <c r="L38" s="34"/>
      <c r="N38" s="285"/>
      <c r="O38" s="286"/>
      <c r="P38" s="286"/>
      <c r="Q38" s="286"/>
      <c r="R38" s="286"/>
      <c r="S38" s="286"/>
      <c r="T38" s="286"/>
      <c r="U38" s="286"/>
      <c r="V38" s="286"/>
      <c r="W38" s="286"/>
      <c r="X38" s="286"/>
      <c r="Y38" s="286"/>
      <c r="Z38" s="286"/>
      <c r="AA38" s="286"/>
      <c r="AB38" s="286"/>
      <c r="AC38" s="286"/>
      <c r="AD38" s="286"/>
      <c r="AE38" s="286"/>
      <c r="AF38" s="286"/>
      <c r="AG38" s="287"/>
    </row>
    <row r="39" spans="1:33" ht="14.25">
      <c r="A39" s="34"/>
      <c r="B39" s="34"/>
      <c r="C39" s="34"/>
      <c r="D39" s="34"/>
      <c r="E39" s="34"/>
      <c r="F39" s="34"/>
      <c r="G39" s="34"/>
      <c r="H39" s="34"/>
      <c r="I39" s="34"/>
      <c r="J39" s="34"/>
      <c r="K39" s="34"/>
      <c r="L39" s="34"/>
      <c r="N39" s="285"/>
      <c r="O39" s="286"/>
      <c r="P39" s="286"/>
      <c r="Q39" s="286"/>
      <c r="R39" s="286"/>
      <c r="S39" s="286"/>
      <c r="T39" s="286"/>
      <c r="U39" s="286"/>
      <c r="V39" s="286"/>
      <c r="W39" s="286"/>
      <c r="X39" s="286"/>
      <c r="Y39" s="286"/>
      <c r="Z39" s="286"/>
      <c r="AA39" s="286"/>
      <c r="AB39" s="286"/>
      <c r="AC39" s="286"/>
      <c r="AD39" s="286"/>
      <c r="AE39" s="286"/>
      <c r="AF39" s="286"/>
      <c r="AG39" s="287"/>
    </row>
    <row r="40" spans="1:33" ht="14.25">
      <c r="A40" s="34"/>
      <c r="B40" s="34"/>
      <c r="C40" s="34"/>
      <c r="D40" s="34"/>
      <c r="E40" s="34"/>
      <c r="F40" s="34"/>
      <c r="G40" s="34"/>
      <c r="H40" s="34"/>
      <c r="I40" s="34"/>
      <c r="J40" s="34"/>
      <c r="K40" s="34"/>
      <c r="L40" s="34"/>
      <c r="N40" s="288"/>
      <c r="O40" s="289"/>
      <c r="P40" s="289"/>
      <c r="Q40" s="289"/>
      <c r="R40" s="289"/>
      <c r="S40" s="289"/>
      <c r="T40" s="289"/>
      <c r="U40" s="289"/>
      <c r="V40" s="289"/>
      <c r="W40" s="289"/>
      <c r="X40" s="289"/>
      <c r="Y40" s="289"/>
      <c r="Z40" s="289"/>
      <c r="AA40" s="289"/>
      <c r="AB40" s="289"/>
      <c r="AC40" s="289"/>
      <c r="AD40" s="289"/>
      <c r="AE40" s="289"/>
      <c r="AF40" s="289"/>
      <c r="AG40" s="290"/>
    </row>
    <row r="41" spans="1:33" ht="14.25">
      <c r="A41" s="34"/>
      <c r="B41" s="34"/>
      <c r="C41" s="34"/>
      <c r="D41" s="34"/>
      <c r="E41" s="34"/>
      <c r="F41" s="34"/>
      <c r="G41" s="34"/>
      <c r="H41" s="34"/>
      <c r="I41" s="34"/>
      <c r="J41" s="34"/>
      <c r="K41" s="34"/>
      <c r="L41" s="34"/>
      <c r="N41" s="36"/>
      <c r="O41" s="36"/>
      <c r="P41" s="36"/>
      <c r="Q41" s="36"/>
      <c r="R41" s="36"/>
      <c r="S41" s="36"/>
      <c r="T41" s="36"/>
      <c r="U41" s="36"/>
      <c r="V41" s="36"/>
      <c r="W41" s="36"/>
      <c r="X41" s="36"/>
      <c r="Y41" s="36"/>
      <c r="Z41" s="36"/>
      <c r="AA41" s="36"/>
      <c r="AB41" s="36"/>
      <c r="AC41" s="36"/>
      <c r="AD41" s="36"/>
      <c r="AE41" s="36"/>
      <c r="AF41" s="36"/>
      <c r="AG41" s="36"/>
    </row>
    <row r="42" spans="1:33" ht="14.25">
      <c r="A42" s="34"/>
      <c r="B42" s="34"/>
      <c r="C42" s="34"/>
      <c r="D42" s="34"/>
      <c r="E42" s="34"/>
      <c r="F42" s="34"/>
      <c r="G42" s="34"/>
      <c r="H42" s="34"/>
      <c r="I42" s="34"/>
      <c r="J42" s="34"/>
      <c r="K42" s="34"/>
      <c r="L42" s="34"/>
      <c r="N42" s="36"/>
      <c r="O42" s="36"/>
      <c r="P42" s="36"/>
      <c r="Q42" s="36"/>
      <c r="R42" s="36"/>
      <c r="S42" s="36"/>
      <c r="T42" s="36"/>
      <c r="U42" s="36"/>
      <c r="V42" s="36"/>
      <c r="W42" s="36"/>
      <c r="X42" s="36"/>
      <c r="Y42" s="36"/>
      <c r="Z42" s="36"/>
      <c r="AA42" s="36"/>
      <c r="AB42" s="36"/>
      <c r="AC42" s="36"/>
      <c r="AD42" s="36"/>
      <c r="AE42" s="36"/>
      <c r="AF42" s="36"/>
      <c r="AG42" s="36"/>
    </row>
    <row r="43" spans="1:33" ht="14.25">
      <c r="A43" s="34"/>
      <c r="B43" s="34"/>
      <c r="C43" s="34"/>
      <c r="D43" s="34"/>
      <c r="E43" s="34"/>
      <c r="F43" s="34"/>
      <c r="G43" s="34"/>
      <c r="H43" s="34"/>
      <c r="I43" s="34"/>
      <c r="J43" s="34"/>
      <c r="K43" s="34"/>
      <c r="L43" s="34"/>
      <c r="N43" s="36"/>
      <c r="O43" s="36"/>
      <c r="P43" s="36"/>
      <c r="Q43" s="36"/>
      <c r="R43" s="36"/>
      <c r="S43" s="36"/>
      <c r="T43" s="36"/>
      <c r="U43" s="36"/>
      <c r="V43" s="36"/>
      <c r="W43" s="36"/>
      <c r="X43" s="36"/>
      <c r="Y43" s="36"/>
      <c r="Z43" s="36"/>
      <c r="AA43" s="36"/>
      <c r="AB43" s="36"/>
      <c r="AC43" s="36"/>
      <c r="AD43" s="36"/>
      <c r="AE43" s="36"/>
      <c r="AF43" s="36"/>
      <c r="AG43" s="36"/>
    </row>
    <row r="44" spans="1:33" ht="14.25">
      <c r="A44" s="34"/>
      <c r="B44" s="34"/>
      <c r="C44" s="34"/>
      <c r="D44" s="34"/>
      <c r="E44" s="34"/>
      <c r="F44" s="34"/>
      <c r="G44" s="34"/>
      <c r="H44" s="34"/>
      <c r="I44" s="34"/>
      <c r="J44" s="34"/>
      <c r="K44" s="34"/>
      <c r="L44" s="34"/>
      <c r="N44" s="36"/>
      <c r="O44" s="36"/>
      <c r="P44" s="36"/>
      <c r="Q44" s="36"/>
      <c r="R44" s="36"/>
      <c r="S44" s="36"/>
      <c r="T44" s="36"/>
      <c r="U44" s="36"/>
      <c r="V44" s="36"/>
      <c r="W44" s="36"/>
      <c r="X44" s="36"/>
      <c r="Y44" s="36"/>
      <c r="Z44" s="36"/>
      <c r="AA44" s="36"/>
      <c r="AB44" s="36"/>
      <c r="AC44" s="36"/>
      <c r="AD44" s="36"/>
      <c r="AE44" s="36"/>
      <c r="AF44" s="36"/>
      <c r="AG44" s="36"/>
    </row>
    <row r="45" spans="1:33" ht="14.25">
      <c r="A45" s="34"/>
      <c r="B45" s="34"/>
      <c r="C45" s="34"/>
      <c r="D45" s="34"/>
      <c r="E45" s="34"/>
      <c r="F45" s="34"/>
      <c r="G45" s="34"/>
      <c r="H45" s="34"/>
      <c r="I45" s="34"/>
      <c r="J45" s="34"/>
      <c r="K45" s="34"/>
      <c r="L45" s="34"/>
      <c r="N45" s="36"/>
      <c r="O45" s="36"/>
      <c r="P45" s="36"/>
      <c r="Q45" s="36"/>
      <c r="R45" s="36"/>
      <c r="S45" s="36"/>
      <c r="T45" s="36"/>
      <c r="U45" s="36"/>
      <c r="V45" s="36"/>
      <c r="W45" s="36"/>
      <c r="X45" s="36"/>
      <c r="Y45" s="36"/>
      <c r="Z45" s="36"/>
      <c r="AA45" s="36"/>
      <c r="AB45" s="36"/>
      <c r="AC45" s="36"/>
      <c r="AD45" s="36"/>
      <c r="AE45" s="36"/>
      <c r="AF45" s="36"/>
      <c r="AG45" s="36"/>
    </row>
    <row r="46" spans="1:33" ht="14.25">
      <c r="A46" s="34"/>
      <c r="B46" s="34"/>
      <c r="C46" s="34"/>
      <c r="D46" s="34"/>
      <c r="E46" s="34"/>
      <c r="F46" s="34"/>
      <c r="G46" s="34"/>
      <c r="H46" s="34"/>
      <c r="I46" s="34"/>
      <c r="J46" s="34"/>
      <c r="K46" s="34"/>
      <c r="L46" s="34"/>
      <c r="N46" s="36"/>
      <c r="O46" s="36"/>
      <c r="P46" s="36"/>
      <c r="Q46" s="36"/>
      <c r="R46" s="36"/>
      <c r="S46" s="36"/>
      <c r="T46" s="36"/>
      <c r="U46" s="36"/>
      <c r="V46" s="36"/>
      <c r="W46" s="36"/>
      <c r="X46" s="36"/>
      <c r="Y46" s="36"/>
      <c r="Z46" s="36"/>
      <c r="AA46" s="36"/>
      <c r="AB46" s="36"/>
      <c r="AC46" s="36"/>
      <c r="AD46" s="36"/>
      <c r="AE46" s="36"/>
      <c r="AF46" s="36"/>
      <c r="AG46" s="36"/>
    </row>
    <row r="47" spans="1:33" ht="14.25">
      <c r="A47" s="34"/>
      <c r="B47" s="34"/>
      <c r="C47" s="34"/>
      <c r="D47" s="34"/>
      <c r="E47" s="34"/>
      <c r="F47" s="34"/>
      <c r="G47" s="34"/>
      <c r="H47" s="34"/>
      <c r="I47" s="34"/>
      <c r="J47" s="34"/>
      <c r="K47" s="34"/>
      <c r="L47" s="34"/>
      <c r="N47" s="36"/>
      <c r="O47" s="36"/>
      <c r="P47" s="36"/>
      <c r="Q47" s="36"/>
      <c r="R47" s="36"/>
      <c r="S47" s="36"/>
      <c r="T47" s="36"/>
      <c r="U47" s="36"/>
      <c r="V47" s="36"/>
      <c r="W47" s="36"/>
      <c r="X47" s="36"/>
      <c r="Y47" s="36"/>
      <c r="Z47" s="36"/>
      <c r="AA47" s="36"/>
      <c r="AB47" s="36"/>
      <c r="AC47" s="36"/>
      <c r="AD47" s="36"/>
      <c r="AE47" s="36"/>
      <c r="AF47" s="36"/>
      <c r="AG47" s="36"/>
    </row>
    <row r="48" spans="1:33" ht="14.25">
      <c r="A48" s="34"/>
      <c r="B48" s="34"/>
      <c r="C48" s="34"/>
      <c r="D48" s="34"/>
      <c r="E48" s="34"/>
      <c r="F48" s="34"/>
      <c r="G48" s="34"/>
      <c r="H48" s="34"/>
      <c r="I48" s="34"/>
      <c r="J48" s="34"/>
      <c r="K48" s="34"/>
      <c r="L48" s="34"/>
      <c r="N48" s="36"/>
      <c r="O48" s="36"/>
      <c r="P48" s="36"/>
      <c r="Q48" s="36"/>
      <c r="R48" s="36"/>
      <c r="S48" s="36"/>
      <c r="T48" s="36"/>
      <c r="U48" s="36"/>
      <c r="V48" s="36"/>
      <c r="W48" s="36"/>
      <c r="X48" s="36"/>
      <c r="Y48" s="36"/>
      <c r="Z48" s="36"/>
      <c r="AA48" s="36"/>
      <c r="AB48" s="36"/>
      <c r="AC48" s="36"/>
      <c r="AD48" s="36"/>
      <c r="AE48" s="36"/>
      <c r="AF48" s="36"/>
      <c r="AG48" s="36"/>
    </row>
    <row r="49" spans="1:33" ht="14.25">
      <c r="A49" s="34"/>
      <c r="B49" s="34"/>
      <c r="C49" s="34"/>
      <c r="D49" s="34"/>
      <c r="E49" s="34"/>
      <c r="F49" s="34"/>
      <c r="G49" s="34"/>
      <c r="H49" s="34"/>
      <c r="I49" s="34"/>
      <c r="J49" s="34"/>
      <c r="K49" s="34"/>
      <c r="L49" s="34"/>
      <c r="N49" s="36"/>
      <c r="O49" s="36"/>
      <c r="P49" s="36"/>
      <c r="Q49" s="36"/>
      <c r="R49" s="36"/>
      <c r="S49" s="36"/>
      <c r="T49" s="36"/>
      <c r="U49" s="36"/>
      <c r="V49" s="36"/>
      <c r="W49" s="36"/>
      <c r="X49" s="36"/>
      <c r="Y49" s="36"/>
      <c r="Z49" s="36"/>
      <c r="AA49" s="36"/>
      <c r="AB49" s="36"/>
      <c r="AC49" s="36"/>
      <c r="AD49" s="36"/>
      <c r="AE49" s="36"/>
      <c r="AF49" s="36"/>
      <c r="AG49" s="36"/>
    </row>
    <row r="50" spans="1:33" ht="14.25">
      <c r="A50" s="34"/>
      <c r="B50" s="34"/>
      <c r="C50" s="34"/>
      <c r="D50" s="34"/>
      <c r="E50" s="34"/>
      <c r="F50" s="34"/>
      <c r="G50" s="34"/>
      <c r="H50" s="34"/>
      <c r="I50" s="34"/>
      <c r="J50" s="34"/>
      <c r="K50" s="34"/>
      <c r="L50" s="34"/>
      <c r="N50" s="7"/>
      <c r="O50" s="7"/>
      <c r="P50" s="7"/>
      <c r="Q50" s="7"/>
      <c r="R50" s="7"/>
      <c r="S50" s="7"/>
      <c r="T50" s="7"/>
      <c r="U50" s="7"/>
      <c r="V50" s="7"/>
      <c r="W50" s="7"/>
      <c r="X50" s="7"/>
      <c r="Y50" s="7"/>
      <c r="Z50" s="7"/>
      <c r="AA50" s="7"/>
      <c r="AB50" s="7"/>
      <c r="AC50" s="7"/>
      <c r="AD50" s="7"/>
      <c r="AE50" s="7"/>
      <c r="AF50" s="7"/>
      <c r="AG50" s="7"/>
    </row>
    <row r="51" spans="1:33" ht="14.25">
      <c r="A51" s="7"/>
      <c r="B51" s="7"/>
      <c r="C51" s="7"/>
      <c r="D51" s="7"/>
      <c r="E51" s="7"/>
      <c r="F51" s="7"/>
      <c r="G51" s="7"/>
      <c r="H51" s="7"/>
      <c r="I51" s="7"/>
      <c r="J51" s="7"/>
      <c r="K51" s="7"/>
      <c r="L51" s="7"/>
      <c r="N51" s="7"/>
      <c r="O51" s="7"/>
      <c r="P51" s="7"/>
      <c r="Q51" s="7"/>
      <c r="R51" s="7"/>
      <c r="S51" s="7"/>
      <c r="T51" s="7"/>
      <c r="U51" s="7"/>
      <c r="V51" s="7"/>
      <c r="W51" s="7"/>
      <c r="X51" s="7"/>
      <c r="Y51" s="7"/>
      <c r="Z51" s="7"/>
      <c r="AA51" s="7"/>
      <c r="AB51" s="7"/>
      <c r="AC51" s="7"/>
      <c r="AD51" s="7"/>
      <c r="AE51" s="7"/>
      <c r="AF51" s="7"/>
      <c r="AG51" s="7"/>
    </row>
    <row r="52" spans="1:33" ht="14.25">
      <c r="A52" s="7"/>
      <c r="B52" s="7"/>
      <c r="C52" s="7"/>
      <c r="D52" s="7"/>
      <c r="E52" s="7"/>
      <c r="F52" s="7"/>
      <c r="G52" s="7"/>
      <c r="H52" s="7"/>
      <c r="I52" s="7"/>
      <c r="J52" s="7"/>
      <c r="K52" s="7"/>
      <c r="L52" s="7"/>
      <c r="N52" s="7"/>
      <c r="O52" s="7"/>
      <c r="P52" s="7"/>
      <c r="Q52" s="7"/>
      <c r="R52" s="7"/>
      <c r="S52" s="7"/>
      <c r="T52" s="7"/>
      <c r="U52" s="7"/>
      <c r="V52" s="7"/>
      <c r="W52" s="7"/>
      <c r="X52" s="7"/>
      <c r="Y52" s="7"/>
      <c r="Z52" s="7"/>
      <c r="AA52" s="7"/>
      <c r="AB52" s="7"/>
      <c r="AC52" s="7"/>
      <c r="AD52" s="7"/>
      <c r="AE52" s="7"/>
      <c r="AF52" s="7"/>
      <c r="AG52" s="7"/>
    </row>
    <row r="53" spans="1:33" ht="14.25">
      <c r="A53" s="7"/>
      <c r="B53" s="7"/>
      <c r="C53" s="7"/>
      <c r="D53" s="7"/>
      <c r="E53" s="7"/>
      <c r="F53" s="7"/>
      <c r="G53" s="7"/>
      <c r="H53" s="7"/>
      <c r="I53" s="7"/>
      <c r="J53" s="7"/>
      <c r="K53" s="7"/>
      <c r="L53" s="7"/>
      <c r="N53" s="7"/>
      <c r="O53" s="7"/>
      <c r="P53" s="7"/>
      <c r="Q53" s="7"/>
      <c r="R53" s="7"/>
      <c r="S53" s="7"/>
      <c r="T53" s="7"/>
      <c r="U53" s="7"/>
      <c r="V53" s="7"/>
      <c r="W53" s="7"/>
      <c r="X53" s="7"/>
      <c r="Y53" s="7"/>
      <c r="Z53" s="7"/>
      <c r="AA53" s="7"/>
      <c r="AB53" s="7"/>
      <c r="AC53" s="7"/>
      <c r="AD53" s="7"/>
      <c r="AE53" s="7"/>
      <c r="AF53" s="7"/>
      <c r="AG53" s="7"/>
    </row>
    <row r="54" spans="1:33" ht="14.25">
      <c r="A54" s="7"/>
      <c r="B54" s="7"/>
      <c r="C54" s="7"/>
      <c r="D54" s="7"/>
      <c r="E54" s="7"/>
      <c r="F54" s="7"/>
      <c r="G54" s="7"/>
      <c r="H54" s="7"/>
      <c r="I54" s="7"/>
      <c r="J54" s="7"/>
      <c r="K54" s="7"/>
      <c r="L54" s="7"/>
      <c r="N54" s="7"/>
      <c r="O54" s="7"/>
      <c r="P54" s="7"/>
      <c r="Q54" s="7"/>
      <c r="R54" s="7"/>
      <c r="S54" s="7"/>
      <c r="T54" s="7"/>
      <c r="U54" s="7"/>
      <c r="V54" s="7"/>
      <c r="W54" s="7"/>
      <c r="X54" s="7"/>
      <c r="Y54" s="7"/>
      <c r="Z54" s="7"/>
      <c r="AA54" s="7"/>
      <c r="AB54" s="7"/>
      <c r="AC54" s="7"/>
      <c r="AD54" s="7"/>
      <c r="AE54" s="7"/>
      <c r="AF54" s="7"/>
      <c r="AG54" s="7"/>
    </row>
    <row r="55" spans="1:33" ht="14.25">
      <c r="A55" s="7"/>
      <c r="B55" s="7"/>
      <c r="C55" s="7"/>
      <c r="D55" s="7"/>
      <c r="E55" s="7"/>
      <c r="F55" s="7"/>
      <c r="G55" s="7"/>
      <c r="H55" s="7"/>
      <c r="I55" s="7"/>
      <c r="J55" s="7"/>
      <c r="K55" s="7"/>
      <c r="L55" s="7"/>
      <c r="N55" s="7"/>
      <c r="O55" s="7"/>
      <c r="P55" s="7"/>
      <c r="Q55" s="7"/>
      <c r="R55" s="7"/>
      <c r="S55" s="7"/>
      <c r="T55" s="7"/>
      <c r="U55" s="7"/>
      <c r="V55" s="7"/>
      <c r="W55" s="7"/>
      <c r="X55" s="7"/>
      <c r="Y55" s="7"/>
      <c r="Z55" s="7"/>
      <c r="AA55" s="7"/>
      <c r="AB55" s="7"/>
      <c r="AC55" s="7"/>
      <c r="AD55" s="7"/>
      <c r="AE55" s="7"/>
      <c r="AF55" s="7"/>
      <c r="AG55" s="7"/>
    </row>
    <row r="56" spans="1:33" ht="14.25">
      <c r="A56" s="7"/>
      <c r="B56" s="7"/>
      <c r="C56" s="7"/>
      <c r="D56" s="7"/>
      <c r="E56" s="7"/>
      <c r="F56" s="7"/>
      <c r="G56" s="7"/>
      <c r="H56" s="7"/>
      <c r="I56" s="7"/>
      <c r="J56" s="7"/>
      <c r="K56" s="7"/>
      <c r="L56" s="7"/>
      <c r="N56" s="7"/>
      <c r="O56" s="7"/>
      <c r="P56" s="7"/>
      <c r="Q56" s="7"/>
      <c r="R56" s="7"/>
      <c r="S56" s="7"/>
      <c r="T56" s="7"/>
      <c r="U56" s="7"/>
      <c r="V56" s="7"/>
      <c r="W56" s="7"/>
      <c r="X56" s="7"/>
      <c r="Y56" s="7"/>
      <c r="Z56" s="7"/>
      <c r="AA56" s="7"/>
      <c r="AB56" s="7"/>
      <c r="AC56" s="7"/>
      <c r="AD56" s="7"/>
      <c r="AE56" s="7"/>
      <c r="AF56" s="7"/>
      <c r="AG56" s="7"/>
    </row>
    <row r="57" spans="1:33" ht="14.25">
      <c r="A57" s="7"/>
      <c r="B57" s="7"/>
      <c r="C57" s="7"/>
      <c r="D57" s="7"/>
      <c r="E57" s="7"/>
      <c r="F57" s="7"/>
      <c r="G57" s="7"/>
      <c r="H57" s="7"/>
      <c r="I57" s="7"/>
      <c r="J57" s="7"/>
      <c r="K57" s="7"/>
      <c r="L57" s="7"/>
      <c r="N57" s="7"/>
      <c r="O57" s="7"/>
      <c r="P57" s="7"/>
      <c r="Q57" s="7"/>
      <c r="R57" s="7"/>
      <c r="S57" s="7"/>
      <c r="T57" s="7"/>
      <c r="U57" s="7"/>
      <c r="V57" s="7"/>
      <c r="W57" s="7"/>
      <c r="X57" s="7"/>
      <c r="Y57" s="7"/>
      <c r="Z57" s="7"/>
      <c r="AA57" s="7"/>
      <c r="AB57" s="7"/>
      <c r="AC57" s="7"/>
      <c r="AD57" s="7"/>
      <c r="AE57" s="7"/>
      <c r="AF57" s="7"/>
      <c r="AG57" s="7"/>
    </row>
    <row r="58" spans="1:33" ht="14.25">
      <c r="A58" s="7"/>
      <c r="B58" s="7"/>
      <c r="C58" s="7"/>
      <c r="D58" s="7"/>
      <c r="E58" s="7"/>
      <c r="F58" s="7"/>
      <c r="G58" s="7"/>
      <c r="H58" s="7"/>
      <c r="I58" s="7"/>
      <c r="J58" s="7"/>
      <c r="K58" s="7"/>
      <c r="L58" s="7"/>
      <c r="N58" s="7"/>
      <c r="O58" s="7"/>
      <c r="P58" s="7"/>
      <c r="Q58" s="7"/>
      <c r="R58" s="7"/>
      <c r="S58" s="7"/>
      <c r="T58" s="7"/>
      <c r="U58" s="7"/>
      <c r="V58" s="7"/>
      <c r="W58" s="7"/>
      <c r="X58" s="7"/>
      <c r="Y58" s="7"/>
      <c r="Z58" s="7"/>
      <c r="AA58" s="7"/>
      <c r="AB58" s="7"/>
      <c r="AC58" s="7"/>
      <c r="AD58" s="7"/>
      <c r="AE58" s="7"/>
      <c r="AF58" s="7"/>
      <c r="AG58" s="7"/>
    </row>
    <row r="59" spans="1:33" ht="14.25">
      <c r="A59" s="7"/>
      <c r="B59" s="7"/>
      <c r="C59" s="7"/>
      <c r="D59" s="7"/>
      <c r="E59" s="7"/>
      <c r="F59" s="7"/>
      <c r="G59" s="7"/>
      <c r="H59" s="7"/>
      <c r="I59" s="7"/>
      <c r="J59" s="7"/>
      <c r="K59" s="7"/>
      <c r="L59" s="7"/>
      <c r="N59" s="7"/>
      <c r="O59" s="7"/>
      <c r="P59" s="7"/>
      <c r="Q59" s="7"/>
      <c r="R59" s="7"/>
      <c r="S59" s="7"/>
      <c r="T59" s="7"/>
      <c r="U59" s="7"/>
      <c r="V59" s="7"/>
      <c r="W59" s="7"/>
      <c r="X59" s="7"/>
      <c r="Y59" s="7"/>
      <c r="Z59" s="7"/>
      <c r="AA59" s="7"/>
      <c r="AB59" s="7"/>
      <c r="AC59" s="7"/>
      <c r="AD59" s="7"/>
      <c r="AE59" s="7"/>
      <c r="AF59" s="7"/>
      <c r="AG59" s="7"/>
    </row>
    <row r="60" spans="1:33" ht="14.25">
      <c r="A60" s="7"/>
      <c r="B60" s="7"/>
      <c r="C60" s="7"/>
      <c r="D60" s="7"/>
      <c r="E60" s="7"/>
      <c r="F60" s="7"/>
      <c r="G60" s="7"/>
      <c r="H60" s="7"/>
      <c r="I60" s="7"/>
      <c r="J60" s="7"/>
      <c r="K60" s="7"/>
      <c r="L60" s="7"/>
      <c r="N60" s="7"/>
      <c r="O60" s="7"/>
      <c r="P60" s="7"/>
      <c r="Q60" s="7"/>
      <c r="R60" s="7"/>
      <c r="S60" s="7"/>
      <c r="T60" s="7"/>
      <c r="U60" s="7"/>
      <c r="V60" s="7"/>
      <c r="W60" s="7"/>
      <c r="X60" s="7"/>
      <c r="Y60" s="7"/>
      <c r="Z60" s="7"/>
      <c r="AA60" s="7"/>
      <c r="AB60" s="7"/>
      <c r="AC60" s="7"/>
      <c r="AD60" s="7"/>
      <c r="AE60" s="7"/>
      <c r="AF60" s="7"/>
      <c r="AG60" s="7"/>
    </row>
    <row r="61" spans="1:33" ht="14.25">
      <c r="A61" s="7"/>
      <c r="B61" s="7"/>
      <c r="C61" s="7"/>
      <c r="D61" s="7"/>
      <c r="E61" s="7"/>
      <c r="F61" s="7"/>
      <c r="G61" s="7"/>
      <c r="H61" s="7"/>
      <c r="I61" s="7"/>
      <c r="J61" s="7"/>
      <c r="K61" s="7"/>
      <c r="L61" s="7"/>
      <c r="N61" s="7"/>
      <c r="O61" s="7"/>
      <c r="P61" s="7"/>
      <c r="Q61" s="7"/>
      <c r="R61" s="7"/>
      <c r="S61" s="7"/>
      <c r="T61" s="7"/>
      <c r="U61" s="7"/>
      <c r="V61" s="7"/>
      <c r="W61" s="7"/>
      <c r="X61" s="7"/>
      <c r="Y61" s="7"/>
      <c r="Z61" s="7"/>
      <c r="AA61" s="7"/>
      <c r="AB61" s="7"/>
      <c r="AC61" s="7"/>
      <c r="AD61" s="7"/>
      <c r="AE61" s="7"/>
      <c r="AF61" s="7"/>
      <c r="AG61" s="7"/>
    </row>
    <row r="62" spans="1:33" ht="14.25">
      <c r="A62" s="7"/>
      <c r="B62" s="7"/>
      <c r="C62" s="7"/>
      <c r="D62" s="7"/>
      <c r="E62" s="7"/>
      <c r="F62" s="7"/>
      <c r="G62" s="7"/>
      <c r="H62" s="7"/>
      <c r="I62" s="7"/>
      <c r="J62" s="7"/>
      <c r="K62" s="7"/>
      <c r="L62" s="7"/>
      <c r="N62" s="7"/>
      <c r="O62" s="7"/>
      <c r="P62" s="7"/>
      <c r="Q62" s="7"/>
      <c r="R62" s="7"/>
      <c r="S62" s="7"/>
      <c r="T62" s="7"/>
      <c r="U62" s="7"/>
      <c r="V62" s="7"/>
      <c r="W62" s="7"/>
      <c r="X62" s="7"/>
      <c r="Y62" s="7"/>
      <c r="Z62" s="7"/>
      <c r="AA62" s="7"/>
      <c r="AB62" s="7"/>
      <c r="AC62" s="7"/>
      <c r="AD62" s="7"/>
      <c r="AE62" s="7"/>
      <c r="AF62" s="7"/>
      <c r="AG62" s="7"/>
    </row>
    <row r="63" spans="1:33" ht="14.25">
      <c r="A63" s="7"/>
      <c r="B63" s="7"/>
      <c r="C63" s="7"/>
      <c r="D63" s="7"/>
      <c r="E63" s="7"/>
      <c r="F63" s="7"/>
      <c r="G63" s="7"/>
      <c r="H63" s="7"/>
      <c r="I63" s="7"/>
      <c r="J63" s="7"/>
      <c r="K63" s="7"/>
      <c r="L63" s="7"/>
      <c r="N63" s="7"/>
      <c r="O63" s="7"/>
      <c r="P63" s="7"/>
      <c r="Q63" s="7"/>
      <c r="R63" s="7"/>
      <c r="S63" s="7"/>
      <c r="T63" s="7"/>
      <c r="U63" s="7"/>
      <c r="V63" s="7"/>
      <c r="W63" s="7"/>
      <c r="X63" s="7"/>
      <c r="Y63" s="7"/>
      <c r="Z63" s="7"/>
      <c r="AA63" s="7"/>
      <c r="AB63" s="7"/>
      <c r="AC63" s="7"/>
      <c r="AD63" s="7"/>
      <c r="AE63" s="7"/>
      <c r="AF63" s="7"/>
      <c r="AG63" s="7"/>
    </row>
    <row r="64" spans="1:33" ht="14.25">
      <c r="A64" s="7"/>
      <c r="B64" s="7"/>
      <c r="C64" s="7"/>
      <c r="D64" s="7"/>
      <c r="E64" s="7"/>
      <c r="F64" s="7"/>
      <c r="G64" s="7"/>
      <c r="H64" s="7"/>
      <c r="I64" s="7"/>
      <c r="J64" s="7"/>
      <c r="K64" s="7"/>
      <c r="L64" s="7"/>
      <c r="N64" s="7"/>
      <c r="O64" s="7"/>
      <c r="P64" s="7"/>
      <c r="Q64" s="7"/>
      <c r="R64" s="7"/>
      <c r="S64" s="7"/>
      <c r="T64" s="7"/>
      <c r="U64" s="7"/>
      <c r="V64" s="7"/>
      <c r="W64" s="7"/>
      <c r="X64" s="7"/>
      <c r="Y64" s="7"/>
      <c r="Z64" s="7"/>
      <c r="AA64" s="7"/>
      <c r="AB64" s="7"/>
      <c r="AC64" s="7"/>
      <c r="AD64" s="7"/>
      <c r="AE64" s="7"/>
      <c r="AF64" s="7"/>
      <c r="AG64" s="7"/>
    </row>
    <row r="65" spans="1:33" ht="14.25">
      <c r="A65" s="7"/>
      <c r="B65" s="7"/>
      <c r="C65" s="7"/>
      <c r="D65" s="7"/>
      <c r="E65" s="7"/>
      <c r="F65" s="7"/>
      <c r="G65" s="7"/>
      <c r="H65" s="7"/>
      <c r="I65" s="7"/>
      <c r="J65" s="7"/>
      <c r="K65" s="7"/>
      <c r="L65" s="7"/>
      <c r="N65" s="7"/>
      <c r="O65" s="7"/>
      <c r="P65" s="7"/>
      <c r="Q65" s="7"/>
      <c r="R65" s="7"/>
      <c r="S65" s="7"/>
      <c r="T65" s="7"/>
      <c r="U65" s="7"/>
      <c r="V65" s="7"/>
      <c r="W65" s="7"/>
      <c r="X65" s="7"/>
      <c r="Y65" s="7"/>
      <c r="Z65" s="7"/>
      <c r="AA65" s="7"/>
      <c r="AB65" s="7"/>
      <c r="AC65" s="7"/>
      <c r="AD65" s="7"/>
      <c r="AE65" s="7"/>
      <c r="AF65" s="7"/>
      <c r="AG65" s="7"/>
    </row>
    <row r="66" spans="1:33" ht="14.25">
      <c r="A66" s="7"/>
      <c r="B66" s="7"/>
      <c r="C66" s="7"/>
      <c r="D66" s="7"/>
      <c r="E66" s="7"/>
      <c r="F66" s="7"/>
      <c r="G66" s="7"/>
      <c r="H66" s="7"/>
      <c r="I66" s="7"/>
      <c r="J66" s="7"/>
      <c r="K66" s="7"/>
      <c r="L66" s="7"/>
      <c r="N66" s="7"/>
      <c r="O66" s="7"/>
      <c r="P66" s="7"/>
      <c r="Q66" s="7"/>
      <c r="R66" s="7"/>
      <c r="S66" s="7"/>
      <c r="T66" s="7"/>
      <c r="U66" s="7"/>
      <c r="V66" s="7"/>
      <c r="W66" s="7"/>
      <c r="X66" s="7"/>
      <c r="Y66" s="7"/>
      <c r="Z66" s="7"/>
      <c r="AA66" s="7"/>
      <c r="AB66" s="7"/>
      <c r="AC66" s="7"/>
      <c r="AD66" s="7"/>
      <c r="AE66" s="7"/>
      <c r="AF66" s="7"/>
      <c r="AG66" s="7"/>
    </row>
    <row r="67" spans="1:33" ht="14.25">
      <c r="A67" s="7"/>
      <c r="B67" s="7"/>
      <c r="C67" s="7"/>
      <c r="D67" s="7"/>
      <c r="E67" s="7"/>
      <c r="F67" s="7"/>
      <c r="G67" s="7"/>
      <c r="H67" s="7"/>
      <c r="I67" s="7"/>
      <c r="J67" s="7"/>
      <c r="K67" s="7"/>
      <c r="L67" s="7"/>
      <c r="N67" s="7"/>
      <c r="O67" s="7"/>
      <c r="P67" s="7"/>
      <c r="Q67" s="7"/>
      <c r="R67" s="7"/>
      <c r="S67" s="7"/>
      <c r="T67" s="7"/>
      <c r="U67" s="7"/>
      <c r="V67" s="7"/>
      <c r="W67" s="7"/>
      <c r="X67" s="7"/>
      <c r="Y67" s="7"/>
      <c r="Z67" s="7"/>
      <c r="AA67" s="7"/>
      <c r="AB67" s="7"/>
      <c r="AC67" s="7"/>
      <c r="AD67" s="7"/>
      <c r="AE67" s="7"/>
      <c r="AF67" s="7"/>
      <c r="AG67" s="7"/>
    </row>
    <row r="68" spans="1:33" ht="14.25">
      <c r="A68" s="7"/>
      <c r="B68" s="7"/>
      <c r="C68" s="7"/>
      <c r="D68" s="7"/>
      <c r="E68" s="7"/>
      <c r="F68" s="7"/>
      <c r="G68" s="7"/>
      <c r="H68" s="7"/>
      <c r="I68" s="7"/>
      <c r="J68" s="7"/>
      <c r="K68" s="7"/>
      <c r="L68" s="7"/>
      <c r="N68" s="7"/>
      <c r="O68" s="7"/>
      <c r="P68" s="7"/>
      <c r="Q68" s="7"/>
      <c r="R68" s="7"/>
      <c r="S68" s="7"/>
      <c r="T68" s="7"/>
      <c r="U68" s="7"/>
      <c r="V68" s="7"/>
      <c r="W68" s="7"/>
      <c r="X68" s="7"/>
      <c r="Y68" s="7"/>
      <c r="Z68" s="7"/>
      <c r="AA68" s="7"/>
      <c r="AB68" s="7"/>
      <c r="AC68" s="7"/>
      <c r="AD68" s="7"/>
      <c r="AE68" s="7"/>
      <c r="AF68" s="7"/>
      <c r="AG68" s="7"/>
    </row>
    <row r="69" spans="1:33" ht="14.25">
      <c r="A69" s="7"/>
      <c r="B69" s="7"/>
      <c r="C69" s="7"/>
      <c r="D69" s="7"/>
      <c r="E69" s="7"/>
      <c r="F69" s="7"/>
      <c r="G69" s="7"/>
      <c r="H69" s="7"/>
      <c r="I69" s="7"/>
      <c r="J69" s="7"/>
      <c r="K69" s="7"/>
      <c r="L69" s="7"/>
      <c r="N69" s="7"/>
      <c r="O69" s="7"/>
      <c r="P69" s="7"/>
      <c r="Q69" s="7"/>
      <c r="R69" s="7"/>
      <c r="S69" s="7"/>
      <c r="T69" s="7"/>
      <c r="U69" s="7"/>
      <c r="V69" s="7"/>
      <c r="W69" s="7"/>
      <c r="X69" s="7"/>
      <c r="Y69" s="7"/>
      <c r="Z69" s="7"/>
      <c r="AA69" s="7"/>
      <c r="AB69" s="7"/>
      <c r="AC69" s="7"/>
      <c r="AD69" s="7"/>
      <c r="AE69" s="7"/>
      <c r="AF69" s="7"/>
      <c r="AG69" s="7"/>
    </row>
    <row r="70" spans="1:33" ht="14.25">
      <c r="A70" s="7"/>
      <c r="B70" s="7"/>
      <c r="C70" s="7"/>
      <c r="D70" s="7"/>
      <c r="E70" s="7"/>
      <c r="F70" s="7"/>
      <c r="G70" s="7"/>
      <c r="H70" s="7"/>
      <c r="I70" s="7"/>
      <c r="J70" s="7"/>
      <c r="K70" s="7"/>
      <c r="L70" s="7"/>
      <c r="N70" s="7"/>
      <c r="O70" s="7"/>
      <c r="P70" s="7"/>
      <c r="Q70" s="7"/>
      <c r="R70" s="7"/>
      <c r="S70" s="7"/>
      <c r="T70" s="7"/>
      <c r="U70" s="7"/>
      <c r="V70" s="7"/>
      <c r="W70" s="7"/>
      <c r="X70" s="7"/>
      <c r="Y70" s="7"/>
      <c r="Z70" s="7"/>
      <c r="AA70" s="7"/>
      <c r="AB70" s="7"/>
      <c r="AC70" s="7"/>
      <c r="AD70" s="7"/>
      <c r="AE70" s="7"/>
      <c r="AF70" s="7"/>
      <c r="AG70" s="7"/>
    </row>
    <row r="71" spans="1:33" ht="14.25">
      <c r="A71" s="7"/>
      <c r="B71" s="7"/>
      <c r="C71" s="7"/>
      <c r="D71" s="7"/>
      <c r="E71" s="7"/>
      <c r="F71" s="7"/>
      <c r="G71" s="7"/>
      <c r="H71" s="7"/>
      <c r="I71" s="7"/>
      <c r="J71" s="7"/>
      <c r="K71" s="7"/>
      <c r="L71" s="7"/>
      <c r="N71" s="7"/>
      <c r="O71" s="7"/>
      <c r="P71" s="7"/>
      <c r="Q71" s="7"/>
      <c r="R71" s="7"/>
      <c r="S71" s="7"/>
      <c r="T71" s="7"/>
      <c r="U71" s="7"/>
      <c r="V71" s="7"/>
      <c r="W71" s="7"/>
      <c r="X71" s="7"/>
      <c r="Y71" s="7"/>
      <c r="Z71" s="7"/>
      <c r="AA71" s="7"/>
      <c r="AB71" s="7"/>
      <c r="AC71" s="7"/>
      <c r="AD71" s="7"/>
      <c r="AE71" s="7"/>
      <c r="AF71" s="7"/>
      <c r="AG71" s="7"/>
    </row>
    <row r="72" spans="1:33" ht="14.25">
      <c r="A72" s="7"/>
      <c r="B72" s="7"/>
      <c r="C72" s="7"/>
      <c r="D72" s="7"/>
      <c r="E72" s="7"/>
      <c r="F72" s="7"/>
      <c r="G72" s="7"/>
      <c r="H72" s="7"/>
      <c r="I72" s="7"/>
      <c r="J72" s="7"/>
      <c r="K72" s="7"/>
      <c r="L72" s="7"/>
      <c r="N72" s="7"/>
      <c r="O72" s="7"/>
      <c r="P72" s="7"/>
      <c r="Q72" s="7"/>
      <c r="R72" s="7"/>
      <c r="S72" s="7"/>
      <c r="T72" s="7"/>
      <c r="U72" s="7"/>
      <c r="V72" s="7"/>
      <c r="W72" s="7"/>
      <c r="X72" s="7"/>
      <c r="Y72" s="7"/>
      <c r="Z72" s="7"/>
      <c r="AA72" s="7"/>
      <c r="AB72" s="7"/>
      <c r="AC72" s="7"/>
      <c r="AD72" s="7"/>
      <c r="AE72" s="7"/>
      <c r="AF72" s="7"/>
      <c r="AG72" s="7"/>
    </row>
    <row r="73" spans="1:33" ht="14.25">
      <c r="A73" s="7"/>
      <c r="B73" s="7"/>
      <c r="C73" s="7"/>
      <c r="D73" s="7"/>
      <c r="E73" s="7"/>
      <c r="F73" s="7"/>
      <c r="G73" s="7"/>
      <c r="H73" s="7"/>
      <c r="I73" s="7"/>
      <c r="J73" s="7"/>
      <c r="K73" s="7"/>
      <c r="L73" s="7"/>
      <c r="N73" s="7"/>
      <c r="O73" s="7"/>
      <c r="P73" s="7"/>
      <c r="Q73" s="7"/>
      <c r="R73" s="7"/>
      <c r="S73" s="7"/>
      <c r="T73" s="7"/>
      <c r="U73" s="7"/>
      <c r="V73" s="7"/>
      <c r="W73" s="7"/>
      <c r="X73" s="7"/>
      <c r="Y73" s="7"/>
      <c r="Z73" s="7"/>
      <c r="AA73" s="7"/>
      <c r="AB73" s="7"/>
      <c r="AC73" s="7"/>
      <c r="AD73" s="7"/>
      <c r="AE73" s="7"/>
      <c r="AF73" s="7"/>
      <c r="AG73" s="7"/>
    </row>
    <row r="74" spans="1:33" ht="14.25">
      <c r="A74" s="7"/>
      <c r="B74" s="7"/>
      <c r="C74" s="7"/>
      <c r="D74" s="7"/>
      <c r="E74" s="7"/>
      <c r="F74" s="7"/>
      <c r="G74" s="7"/>
      <c r="H74" s="7"/>
      <c r="I74" s="7"/>
      <c r="J74" s="7"/>
      <c r="K74" s="7"/>
      <c r="L74" s="7"/>
      <c r="N74" s="7"/>
      <c r="O74" s="7"/>
      <c r="P74" s="7"/>
      <c r="Q74" s="7"/>
      <c r="R74" s="7"/>
      <c r="S74" s="7"/>
      <c r="T74" s="7"/>
      <c r="U74" s="7"/>
      <c r="V74" s="7"/>
      <c r="W74" s="7"/>
      <c r="X74" s="7"/>
      <c r="Y74" s="7"/>
      <c r="Z74" s="7"/>
      <c r="AA74" s="7"/>
      <c r="AB74" s="7"/>
      <c r="AC74" s="7"/>
      <c r="AD74" s="7"/>
      <c r="AE74" s="7"/>
      <c r="AF74" s="7"/>
      <c r="AG74" s="7"/>
    </row>
    <row r="75" spans="1:33" ht="14.25">
      <c r="A75" s="7"/>
      <c r="B75" s="7"/>
      <c r="C75" s="7"/>
      <c r="D75" s="7"/>
      <c r="E75" s="7"/>
      <c r="F75" s="7"/>
      <c r="G75" s="7"/>
      <c r="H75" s="7"/>
      <c r="I75" s="7"/>
      <c r="J75" s="7"/>
      <c r="K75" s="7"/>
      <c r="L75" s="7"/>
      <c r="N75" s="7"/>
      <c r="O75" s="7"/>
      <c r="P75" s="7"/>
      <c r="Q75" s="7"/>
      <c r="R75" s="7"/>
      <c r="S75" s="7"/>
      <c r="T75" s="7"/>
      <c r="U75" s="7"/>
      <c r="V75" s="7"/>
      <c r="W75" s="7"/>
      <c r="X75" s="7"/>
      <c r="Y75" s="7"/>
      <c r="Z75" s="7"/>
      <c r="AA75" s="7"/>
      <c r="AB75" s="7"/>
      <c r="AC75" s="7"/>
      <c r="AD75" s="7"/>
      <c r="AE75" s="7"/>
      <c r="AF75" s="7"/>
      <c r="AG75" s="7"/>
    </row>
    <row r="76" spans="1:33" ht="14.25">
      <c r="A76" s="7"/>
      <c r="B76" s="7"/>
      <c r="C76" s="7"/>
      <c r="D76" s="7"/>
      <c r="E76" s="7"/>
      <c r="F76" s="7"/>
      <c r="G76" s="7"/>
      <c r="H76" s="7"/>
      <c r="I76" s="7"/>
      <c r="J76" s="7"/>
      <c r="K76" s="7"/>
      <c r="L76" s="7"/>
      <c r="N76" s="7"/>
      <c r="O76" s="7"/>
      <c r="P76" s="7"/>
      <c r="Q76" s="7"/>
      <c r="R76" s="7"/>
      <c r="S76" s="7"/>
      <c r="T76" s="7"/>
      <c r="U76" s="7"/>
      <c r="V76" s="7"/>
      <c r="W76" s="7"/>
      <c r="X76" s="7"/>
      <c r="Y76" s="7"/>
      <c r="Z76" s="7"/>
      <c r="AA76" s="7"/>
      <c r="AB76" s="7"/>
      <c r="AC76" s="7"/>
      <c r="AD76" s="7"/>
      <c r="AE76" s="7"/>
      <c r="AF76" s="7"/>
      <c r="AG76" s="7"/>
    </row>
    <row r="77" spans="1:33" ht="14.25">
      <c r="A77" s="7"/>
      <c r="B77" s="7"/>
      <c r="C77" s="7"/>
      <c r="D77" s="7"/>
      <c r="E77" s="7"/>
      <c r="F77" s="7"/>
      <c r="G77" s="7"/>
      <c r="H77" s="7"/>
      <c r="I77" s="7"/>
      <c r="J77" s="7"/>
      <c r="K77" s="7"/>
      <c r="L77" s="7"/>
      <c r="N77" s="7"/>
      <c r="O77" s="7"/>
      <c r="P77" s="7"/>
      <c r="Q77" s="7"/>
      <c r="R77" s="7"/>
      <c r="S77" s="7"/>
      <c r="T77" s="7"/>
      <c r="U77" s="7"/>
      <c r="V77" s="7"/>
      <c r="W77" s="7"/>
      <c r="X77" s="7"/>
      <c r="Y77" s="7"/>
      <c r="Z77" s="7"/>
      <c r="AA77" s="7"/>
      <c r="AB77" s="7"/>
      <c r="AC77" s="7"/>
      <c r="AD77" s="7"/>
      <c r="AE77" s="7"/>
      <c r="AF77" s="7"/>
      <c r="AG77" s="7"/>
    </row>
    <row r="78" spans="1:33" ht="14.25">
      <c r="A78" s="7"/>
      <c r="B78" s="7"/>
      <c r="C78" s="7"/>
      <c r="D78" s="7"/>
      <c r="E78" s="7"/>
      <c r="F78" s="7"/>
      <c r="G78" s="7"/>
      <c r="H78" s="7"/>
      <c r="I78" s="7"/>
      <c r="J78" s="7"/>
      <c r="K78" s="7"/>
      <c r="L78" s="7"/>
      <c r="N78" s="7"/>
      <c r="O78" s="7"/>
      <c r="P78" s="7"/>
      <c r="Q78" s="7"/>
      <c r="R78" s="7"/>
      <c r="S78" s="7"/>
      <c r="T78" s="7"/>
      <c r="U78" s="7"/>
      <c r="V78" s="7"/>
      <c r="W78" s="7"/>
      <c r="X78" s="7"/>
      <c r="Y78" s="7"/>
      <c r="Z78" s="7"/>
      <c r="AA78" s="7"/>
      <c r="AB78" s="7"/>
      <c r="AC78" s="7"/>
      <c r="AD78" s="7"/>
      <c r="AE78" s="7"/>
      <c r="AF78" s="7"/>
      <c r="AG78" s="7"/>
    </row>
    <row r="79" spans="1:33" ht="14.25">
      <c r="A79" s="7"/>
      <c r="B79" s="7"/>
      <c r="C79" s="7"/>
      <c r="D79" s="7"/>
      <c r="E79" s="7"/>
      <c r="F79" s="7"/>
      <c r="G79" s="7"/>
      <c r="H79" s="7"/>
      <c r="I79" s="7"/>
      <c r="J79" s="7"/>
      <c r="K79" s="7"/>
      <c r="L79" s="7"/>
      <c r="N79" s="7"/>
      <c r="O79" s="7"/>
      <c r="P79" s="7"/>
      <c r="Q79" s="7"/>
      <c r="R79" s="7"/>
      <c r="S79" s="7"/>
      <c r="T79" s="7"/>
      <c r="U79" s="7"/>
      <c r="V79" s="7"/>
      <c r="W79" s="7"/>
      <c r="X79" s="7"/>
      <c r="Y79" s="7"/>
      <c r="Z79" s="7"/>
      <c r="AA79" s="7"/>
      <c r="AB79" s="7"/>
      <c r="AC79" s="7"/>
      <c r="AD79" s="7"/>
      <c r="AE79" s="7"/>
      <c r="AF79" s="7"/>
      <c r="AG79" s="7"/>
    </row>
    <row r="80" spans="1:33" ht="14.25">
      <c r="A80" s="7"/>
      <c r="B80" s="7"/>
      <c r="C80" s="7"/>
      <c r="D80" s="7"/>
      <c r="E80" s="7"/>
      <c r="F80" s="7"/>
      <c r="G80" s="7"/>
      <c r="H80" s="7"/>
      <c r="I80" s="7"/>
      <c r="J80" s="7"/>
      <c r="K80" s="7"/>
      <c r="L80" s="7"/>
      <c r="N80" s="7"/>
      <c r="O80" s="7"/>
      <c r="P80" s="7"/>
      <c r="Q80" s="7"/>
      <c r="R80" s="7"/>
      <c r="S80" s="7"/>
      <c r="T80" s="7"/>
      <c r="U80" s="7"/>
      <c r="V80" s="7"/>
      <c r="W80" s="7"/>
      <c r="X80" s="7"/>
      <c r="Y80" s="7"/>
      <c r="Z80" s="7"/>
      <c r="AA80" s="7"/>
      <c r="AB80" s="7"/>
      <c r="AC80" s="7"/>
      <c r="AD80" s="7"/>
      <c r="AE80" s="7"/>
      <c r="AF80" s="7"/>
      <c r="AG80" s="7"/>
    </row>
    <row r="81" spans="1:33" ht="14.25">
      <c r="A81" s="7"/>
      <c r="B81" s="7"/>
      <c r="C81" s="7"/>
      <c r="D81" s="7"/>
      <c r="E81" s="7"/>
      <c r="F81" s="7"/>
      <c r="G81" s="7"/>
      <c r="H81" s="7"/>
      <c r="I81" s="7"/>
      <c r="J81" s="7"/>
      <c r="K81" s="7"/>
      <c r="L81" s="7"/>
      <c r="N81" s="7"/>
      <c r="O81" s="7"/>
      <c r="P81" s="7"/>
      <c r="Q81" s="7"/>
      <c r="R81" s="7"/>
      <c r="S81" s="7"/>
      <c r="T81" s="7"/>
      <c r="U81" s="7"/>
      <c r="V81" s="7"/>
      <c r="W81" s="7"/>
      <c r="X81" s="7"/>
      <c r="Y81" s="7"/>
      <c r="Z81" s="7"/>
      <c r="AA81" s="7"/>
      <c r="AB81" s="7"/>
      <c r="AC81" s="7"/>
      <c r="AD81" s="7"/>
      <c r="AE81" s="7"/>
      <c r="AF81" s="7"/>
      <c r="AG81" s="7"/>
    </row>
    <row r="82" spans="1:33" ht="14.25">
      <c r="A82" s="7"/>
      <c r="B82" s="7"/>
      <c r="C82" s="7"/>
      <c r="D82" s="7"/>
      <c r="E82" s="7"/>
      <c r="F82" s="7"/>
      <c r="G82" s="7"/>
      <c r="H82" s="7"/>
      <c r="I82" s="7"/>
      <c r="J82" s="7"/>
      <c r="K82" s="7"/>
      <c r="L82" s="7"/>
      <c r="N82" s="7"/>
      <c r="O82" s="7"/>
      <c r="P82" s="7"/>
      <c r="Q82" s="7"/>
      <c r="R82" s="7"/>
      <c r="S82" s="7"/>
      <c r="T82" s="7"/>
      <c r="U82" s="7"/>
      <c r="V82" s="7"/>
      <c r="W82" s="7"/>
      <c r="X82" s="7"/>
      <c r="Y82" s="7"/>
      <c r="Z82" s="7"/>
      <c r="AA82" s="7"/>
      <c r="AB82" s="7"/>
      <c r="AC82" s="7"/>
      <c r="AD82" s="7"/>
      <c r="AE82" s="7"/>
      <c r="AF82" s="7"/>
      <c r="AG82" s="7"/>
    </row>
    <row r="83" spans="1:33" ht="14.25">
      <c r="A83" s="7"/>
      <c r="B83" s="7"/>
      <c r="C83" s="7"/>
      <c r="D83" s="7"/>
      <c r="E83" s="7"/>
      <c r="F83" s="7"/>
      <c r="G83" s="7"/>
      <c r="H83" s="7"/>
      <c r="I83" s="7"/>
      <c r="J83" s="7"/>
      <c r="K83" s="7"/>
      <c r="L83" s="7"/>
      <c r="N83" s="7"/>
      <c r="O83" s="7"/>
      <c r="P83" s="7"/>
      <c r="Q83" s="7"/>
      <c r="R83" s="7"/>
      <c r="S83" s="7"/>
      <c r="T83" s="7"/>
      <c r="U83" s="7"/>
      <c r="V83" s="7"/>
      <c r="W83" s="7"/>
      <c r="X83" s="7"/>
      <c r="Y83" s="7"/>
      <c r="Z83" s="7"/>
      <c r="AA83" s="7"/>
      <c r="AB83" s="7"/>
      <c r="AC83" s="7"/>
      <c r="AD83" s="7"/>
      <c r="AE83" s="7"/>
      <c r="AF83" s="7"/>
      <c r="AG83" s="7"/>
    </row>
    <row r="84" spans="1:33" ht="14.25">
      <c r="A84" s="7"/>
      <c r="B84" s="7"/>
      <c r="C84" s="7"/>
      <c r="D84" s="7"/>
      <c r="E84" s="7"/>
      <c r="F84" s="7"/>
      <c r="G84" s="7"/>
      <c r="H84" s="7"/>
      <c r="I84" s="7"/>
      <c r="J84" s="7"/>
      <c r="K84" s="7"/>
      <c r="L84" s="7"/>
      <c r="N84" s="7"/>
      <c r="O84" s="7"/>
      <c r="P84" s="7"/>
      <c r="Q84" s="7"/>
      <c r="R84" s="7"/>
      <c r="S84" s="7"/>
      <c r="T84" s="7"/>
      <c r="U84" s="7"/>
      <c r="V84" s="7"/>
      <c r="W84" s="7"/>
      <c r="X84" s="7"/>
      <c r="Y84" s="7"/>
      <c r="Z84" s="7"/>
      <c r="AA84" s="7"/>
      <c r="AB84" s="7"/>
      <c r="AC84" s="7"/>
      <c r="AD84" s="7"/>
      <c r="AE84" s="7"/>
      <c r="AF84" s="7"/>
      <c r="AG84" s="7"/>
    </row>
    <row r="85" spans="1:33" ht="14.25">
      <c r="A85" s="7"/>
      <c r="B85" s="7"/>
      <c r="C85" s="7"/>
      <c r="D85" s="7"/>
      <c r="E85" s="7"/>
      <c r="F85" s="7"/>
      <c r="G85" s="7"/>
      <c r="H85" s="7"/>
      <c r="I85" s="7"/>
      <c r="J85" s="7"/>
      <c r="K85" s="7"/>
      <c r="L85" s="7"/>
      <c r="N85" s="7"/>
      <c r="O85" s="7"/>
      <c r="P85" s="7"/>
      <c r="Q85" s="7"/>
      <c r="R85" s="7"/>
      <c r="S85" s="7"/>
      <c r="T85" s="7"/>
      <c r="U85" s="7"/>
      <c r="V85" s="7"/>
      <c r="W85" s="7"/>
      <c r="X85" s="7"/>
      <c r="Y85" s="7"/>
      <c r="Z85" s="7"/>
      <c r="AA85" s="7"/>
      <c r="AB85" s="7"/>
      <c r="AC85" s="7"/>
      <c r="AD85" s="7"/>
      <c r="AE85" s="7"/>
      <c r="AF85" s="7"/>
      <c r="AG85" s="7"/>
    </row>
    <row r="86" spans="1:33" ht="14.25">
      <c r="A86" s="7"/>
      <c r="B86" s="7"/>
      <c r="C86" s="7"/>
      <c r="D86" s="7"/>
      <c r="E86" s="7"/>
      <c r="F86" s="7"/>
      <c r="G86" s="7"/>
      <c r="H86" s="7"/>
      <c r="I86" s="7"/>
      <c r="J86" s="7"/>
      <c r="K86" s="7"/>
      <c r="L86" s="7"/>
      <c r="N86" s="7"/>
      <c r="O86" s="7"/>
      <c r="P86" s="7"/>
      <c r="Q86" s="7"/>
      <c r="R86" s="7"/>
      <c r="S86" s="7"/>
      <c r="T86" s="7"/>
      <c r="U86" s="7"/>
      <c r="V86" s="7"/>
      <c r="W86" s="7"/>
      <c r="X86" s="7"/>
      <c r="Y86" s="7"/>
      <c r="Z86" s="7"/>
      <c r="AA86" s="7"/>
      <c r="AB86" s="7"/>
      <c r="AC86" s="7"/>
      <c r="AD86" s="7"/>
      <c r="AE86" s="7"/>
      <c r="AF86" s="7"/>
      <c r="AG86" s="7"/>
    </row>
    <row r="87" spans="1:33" ht="14.25">
      <c r="A87" s="7"/>
      <c r="B87" s="7"/>
      <c r="C87" s="7"/>
      <c r="D87" s="7"/>
      <c r="E87" s="7"/>
      <c r="F87" s="7"/>
      <c r="G87" s="7"/>
      <c r="H87" s="7"/>
      <c r="I87" s="7"/>
      <c r="J87" s="7"/>
      <c r="K87" s="7"/>
      <c r="L87" s="7"/>
      <c r="N87" s="7"/>
      <c r="O87" s="7"/>
      <c r="P87" s="7"/>
      <c r="Q87" s="7"/>
      <c r="R87" s="7"/>
      <c r="S87" s="7"/>
      <c r="T87" s="7"/>
      <c r="U87" s="7"/>
      <c r="V87" s="7"/>
      <c r="W87" s="7"/>
      <c r="X87" s="7"/>
      <c r="Y87" s="7"/>
      <c r="Z87" s="7"/>
      <c r="AA87" s="7"/>
      <c r="AB87" s="7"/>
      <c r="AC87" s="7"/>
      <c r="AD87" s="7"/>
      <c r="AE87" s="7"/>
      <c r="AF87" s="7"/>
      <c r="AG87" s="7"/>
    </row>
    <row r="88" spans="1:33" ht="14.25">
      <c r="A88" s="7"/>
      <c r="B88" s="7"/>
      <c r="C88" s="7"/>
      <c r="D88" s="7"/>
      <c r="E88" s="7"/>
      <c r="F88" s="7"/>
      <c r="G88" s="7"/>
      <c r="H88" s="7"/>
      <c r="I88" s="7"/>
      <c r="J88" s="7"/>
      <c r="K88" s="7"/>
      <c r="L88" s="7"/>
      <c r="N88" s="7"/>
      <c r="O88" s="7"/>
      <c r="P88" s="7"/>
      <c r="Q88" s="7"/>
      <c r="R88" s="7"/>
      <c r="S88" s="7"/>
      <c r="T88" s="7"/>
      <c r="U88" s="7"/>
      <c r="V88" s="7"/>
      <c r="W88" s="7"/>
      <c r="X88" s="7"/>
      <c r="Y88" s="7"/>
      <c r="Z88" s="7"/>
      <c r="AA88" s="7"/>
      <c r="AB88" s="7"/>
      <c r="AC88" s="7"/>
      <c r="AD88" s="7"/>
      <c r="AE88" s="7"/>
      <c r="AF88" s="7"/>
      <c r="AG88" s="7"/>
    </row>
    <row r="89" spans="1:33" ht="14.25">
      <c r="A89" s="7"/>
      <c r="B89" s="7"/>
      <c r="C89" s="7"/>
      <c r="D89" s="7"/>
      <c r="E89" s="7"/>
      <c r="F89" s="7"/>
      <c r="G89" s="7"/>
      <c r="H89" s="7"/>
      <c r="I89" s="7"/>
      <c r="J89" s="7"/>
      <c r="K89" s="7"/>
      <c r="L89" s="7"/>
      <c r="N89" s="7"/>
      <c r="O89" s="7"/>
      <c r="P89" s="7"/>
      <c r="Q89" s="7"/>
      <c r="R89" s="7"/>
      <c r="S89" s="7"/>
      <c r="T89" s="7"/>
      <c r="U89" s="7"/>
      <c r="V89" s="7"/>
      <c r="W89" s="7"/>
      <c r="X89" s="7"/>
      <c r="Y89" s="7"/>
      <c r="Z89" s="7"/>
      <c r="AA89" s="7"/>
      <c r="AB89" s="7"/>
      <c r="AC89" s="7"/>
      <c r="AD89" s="7"/>
      <c r="AE89" s="7"/>
      <c r="AF89" s="7"/>
      <c r="AG89" s="7"/>
    </row>
    <row r="90" spans="1:33" ht="14.25">
      <c r="A90" s="7"/>
      <c r="B90" s="7"/>
      <c r="C90" s="7"/>
      <c r="D90" s="7"/>
      <c r="E90" s="7"/>
      <c r="F90" s="7"/>
      <c r="G90" s="7"/>
      <c r="H90" s="7"/>
      <c r="I90" s="7"/>
      <c r="J90" s="7"/>
      <c r="K90" s="7"/>
      <c r="L90" s="7"/>
      <c r="N90" s="7"/>
      <c r="O90" s="7"/>
      <c r="P90" s="7"/>
      <c r="Q90" s="7"/>
      <c r="R90" s="7"/>
      <c r="S90" s="7"/>
      <c r="T90" s="7"/>
      <c r="U90" s="7"/>
      <c r="V90" s="7"/>
      <c r="W90" s="7"/>
      <c r="X90" s="7"/>
      <c r="Y90" s="7"/>
      <c r="Z90" s="7"/>
      <c r="AA90" s="7"/>
      <c r="AB90" s="7"/>
      <c r="AC90" s="7"/>
      <c r="AD90" s="7"/>
      <c r="AE90" s="7"/>
      <c r="AF90" s="7"/>
      <c r="AG90" s="7"/>
    </row>
    <row r="91" spans="1:33" ht="14.25">
      <c r="A91" s="7"/>
      <c r="B91" s="7"/>
      <c r="C91" s="7"/>
      <c r="D91" s="7"/>
      <c r="E91" s="7"/>
      <c r="F91" s="7"/>
      <c r="G91" s="7"/>
      <c r="H91" s="7"/>
      <c r="I91" s="7"/>
      <c r="J91" s="7"/>
      <c r="K91" s="7"/>
      <c r="L91" s="7"/>
      <c r="N91" s="7"/>
      <c r="O91" s="7"/>
      <c r="P91" s="7"/>
      <c r="Q91" s="7"/>
      <c r="R91" s="7"/>
      <c r="S91" s="7"/>
      <c r="T91" s="7"/>
      <c r="U91" s="7"/>
      <c r="V91" s="7"/>
      <c r="W91" s="7"/>
      <c r="X91" s="7"/>
      <c r="Y91" s="7"/>
      <c r="Z91" s="7"/>
      <c r="AA91" s="7"/>
      <c r="AB91" s="7"/>
      <c r="AC91" s="7"/>
      <c r="AD91" s="7"/>
      <c r="AE91" s="7"/>
      <c r="AF91" s="7"/>
      <c r="AG91" s="7"/>
    </row>
    <row r="92" spans="1:33" ht="14.25">
      <c r="A92" s="7"/>
      <c r="B92" s="7"/>
      <c r="C92" s="7"/>
      <c r="D92" s="7"/>
      <c r="E92" s="7"/>
      <c r="F92" s="7"/>
      <c r="G92" s="7"/>
      <c r="H92" s="7"/>
      <c r="I92" s="7"/>
      <c r="J92" s="7"/>
      <c r="K92" s="7"/>
      <c r="L92" s="7"/>
      <c r="N92" s="7"/>
      <c r="O92" s="7"/>
      <c r="P92" s="7"/>
      <c r="Q92" s="7"/>
      <c r="R92" s="7"/>
      <c r="S92" s="7"/>
      <c r="T92" s="7"/>
      <c r="U92" s="7"/>
      <c r="V92" s="7"/>
      <c r="W92" s="7"/>
      <c r="X92" s="7"/>
      <c r="Y92" s="7"/>
      <c r="Z92" s="7"/>
      <c r="AA92" s="7"/>
      <c r="AB92" s="7"/>
      <c r="AC92" s="7"/>
      <c r="AD92" s="7"/>
      <c r="AE92" s="7"/>
      <c r="AF92" s="7"/>
      <c r="AG92" s="7"/>
    </row>
    <row r="93" spans="1:33" ht="14.25">
      <c r="A93" s="7"/>
      <c r="B93" s="7"/>
      <c r="C93" s="7"/>
      <c r="D93" s="7"/>
      <c r="E93" s="7"/>
      <c r="F93" s="7"/>
      <c r="G93" s="7"/>
      <c r="H93" s="7"/>
      <c r="I93" s="7"/>
      <c r="J93" s="7"/>
      <c r="K93" s="7"/>
      <c r="L93" s="7"/>
      <c r="N93" s="7"/>
      <c r="O93" s="7"/>
      <c r="P93" s="7"/>
      <c r="Q93" s="7"/>
      <c r="R93" s="7"/>
      <c r="S93" s="7"/>
      <c r="T93" s="7"/>
      <c r="U93" s="7"/>
      <c r="V93" s="7"/>
      <c r="W93" s="7"/>
      <c r="X93" s="7"/>
      <c r="Y93" s="7"/>
      <c r="Z93" s="7"/>
      <c r="AA93" s="7"/>
      <c r="AB93" s="7"/>
      <c r="AC93" s="7"/>
      <c r="AD93" s="7"/>
      <c r="AE93" s="7"/>
      <c r="AF93" s="7"/>
      <c r="AG93" s="7"/>
    </row>
    <row r="94" spans="1:33" ht="14.25">
      <c r="A94" s="7"/>
      <c r="B94" s="7"/>
      <c r="C94" s="7"/>
      <c r="D94" s="7"/>
      <c r="E94" s="7"/>
      <c r="F94" s="7"/>
      <c r="G94" s="7"/>
      <c r="H94" s="7"/>
      <c r="I94" s="7"/>
      <c r="J94" s="7"/>
      <c r="K94" s="7"/>
      <c r="L94" s="7"/>
      <c r="N94" s="7"/>
      <c r="O94" s="7"/>
      <c r="P94" s="7"/>
      <c r="Q94" s="7"/>
      <c r="R94" s="7"/>
      <c r="S94" s="7"/>
      <c r="T94" s="7"/>
      <c r="U94" s="7"/>
      <c r="V94" s="7"/>
      <c r="W94" s="7"/>
      <c r="X94" s="7"/>
      <c r="Y94" s="7"/>
      <c r="Z94" s="7"/>
      <c r="AA94" s="7"/>
      <c r="AB94" s="7"/>
      <c r="AC94" s="7"/>
      <c r="AD94" s="7"/>
      <c r="AE94" s="7"/>
      <c r="AF94" s="7"/>
      <c r="AG94" s="7"/>
    </row>
    <row r="95" spans="1:33" ht="14.25">
      <c r="A95" s="7"/>
      <c r="B95" s="7"/>
      <c r="C95" s="7"/>
      <c r="D95" s="7"/>
      <c r="E95" s="7"/>
      <c r="F95" s="7"/>
      <c r="G95" s="7"/>
      <c r="H95" s="7"/>
      <c r="I95" s="7"/>
      <c r="J95" s="7"/>
      <c r="K95" s="7"/>
      <c r="L95" s="7"/>
      <c r="N95" s="7"/>
      <c r="O95" s="7"/>
      <c r="P95" s="7"/>
      <c r="Q95" s="7"/>
      <c r="R95" s="7"/>
      <c r="S95" s="7"/>
      <c r="T95" s="7"/>
      <c r="U95" s="7"/>
      <c r="V95" s="7"/>
      <c r="W95" s="7"/>
      <c r="X95" s="7"/>
      <c r="Y95" s="7"/>
      <c r="Z95" s="7"/>
      <c r="AA95" s="7"/>
      <c r="AB95" s="7"/>
      <c r="AC95" s="7"/>
      <c r="AD95" s="7"/>
      <c r="AE95" s="7"/>
      <c r="AF95" s="7"/>
      <c r="AG95" s="7"/>
    </row>
    <row r="96" spans="1:33" ht="14.25">
      <c r="A96" s="7"/>
      <c r="B96" s="7"/>
      <c r="C96" s="7"/>
      <c r="D96" s="7"/>
      <c r="E96" s="7"/>
      <c r="F96" s="7"/>
      <c r="G96" s="7"/>
      <c r="H96" s="7"/>
      <c r="I96" s="7"/>
      <c r="J96" s="7"/>
      <c r="K96" s="7"/>
      <c r="L96" s="7"/>
      <c r="N96" s="7"/>
      <c r="O96" s="7"/>
      <c r="P96" s="7"/>
      <c r="Q96" s="7"/>
      <c r="R96" s="7"/>
      <c r="S96" s="7"/>
      <c r="T96" s="7"/>
      <c r="U96" s="7"/>
      <c r="V96" s="7"/>
      <c r="W96" s="7"/>
      <c r="X96" s="7"/>
      <c r="Y96" s="7"/>
      <c r="Z96" s="7"/>
      <c r="AA96" s="7"/>
      <c r="AB96" s="7"/>
      <c r="AC96" s="7"/>
      <c r="AD96" s="7"/>
      <c r="AE96" s="7"/>
      <c r="AF96" s="7"/>
      <c r="AG96" s="7"/>
    </row>
    <row r="97" spans="1:33" ht="14.25">
      <c r="A97" s="7"/>
      <c r="B97" s="7"/>
      <c r="C97" s="7"/>
      <c r="D97" s="7"/>
      <c r="E97" s="7"/>
      <c r="F97" s="7"/>
      <c r="G97" s="7"/>
      <c r="H97" s="7"/>
      <c r="I97" s="7"/>
      <c r="J97" s="7"/>
      <c r="K97" s="7"/>
      <c r="L97" s="7"/>
      <c r="N97" s="7"/>
      <c r="O97" s="7"/>
      <c r="P97" s="7"/>
      <c r="Q97" s="7"/>
      <c r="R97" s="7"/>
      <c r="S97" s="7"/>
      <c r="T97" s="7"/>
      <c r="U97" s="7"/>
      <c r="V97" s="7"/>
      <c r="W97" s="7"/>
      <c r="X97" s="7"/>
      <c r="Y97" s="7"/>
      <c r="Z97" s="7"/>
      <c r="AA97" s="7"/>
      <c r="AB97" s="7"/>
      <c r="AC97" s="7"/>
      <c r="AD97" s="7"/>
      <c r="AE97" s="7"/>
      <c r="AF97" s="7"/>
      <c r="AG97" s="7"/>
    </row>
    <row r="98" spans="1:33" ht="14.25">
      <c r="A98" s="7"/>
      <c r="B98" s="7"/>
      <c r="C98" s="7"/>
      <c r="D98" s="7"/>
      <c r="E98" s="7"/>
      <c r="F98" s="7"/>
      <c r="G98" s="7"/>
      <c r="H98" s="7"/>
      <c r="I98" s="7"/>
      <c r="J98" s="7"/>
      <c r="K98" s="7"/>
      <c r="L98" s="7"/>
      <c r="N98" s="7"/>
      <c r="O98" s="7"/>
      <c r="P98" s="7"/>
      <c r="Q98" s="7"/>
      <c r="R98" s="7"/>
      <c r="S98" s="7"/>
      <c r="T98" s="7"/>
      <c r="U98" s="7"/>
      <c r="V98" s="7"/>
      <c r="W98" s="7"/>
      <c r="X98" s="7"/>
      <c r="Y98" s="7"/>
      <c r="Z98" s="7"/>
      <c r="AA98" s="7"/>
      <c r="AB98" s="7"/>
      <c r="AC98" s="7"/>
      <c r="AD98" s="7"/>
      <c r="AE98" s="7"/>
      <c r="AF98" s="7"/>
      <c r="AG98" s="7"/>
    </row>
    <row r="99" spans="1:33" ht="14.25">
      <c r="A99" s="7"/>
      <c r="B99" s="7"/>
      <c r="C99" s="7"/>
      <c r="D99" s="7"/>
      <c r="E99" s="7"/>
      <c r="F99" s="7"/>
      <c r="G99" s="7"/>
      <c r="H99" s="7"/>
      <c r="I99" s="7"/>
      <c r="J99" s="7"/>
      <c r="K99" s="7"/>
      <c r="L99" s="7"/>
      <c r="N99" s="7"/>
      <c r="O99" s="7"/>
      <c r="P99" s="7"/>
      <c r="Q99" s="7"/>
      <c r="R99" s="7"/>
      <c r="S99" s="7"/>
      <c r="T99" s="7"/>
      <c r="U99" s="7"/>
      <c r="V99" s="7"/>
      <c r="W99" s="7"/>
      <c r="X99" s="7"/>
      <c r="Y99" s="7"/>
      <c r="Z99" s="7"/>
      <c r="AA99" s="7"/>
      <c r="AB99" s="7"/>
      <c r="AC99" s="7"/>
      <c r="AD99" s="7"/>
      <c r="AE99" s="7"/>
      <c r="AF99" s="7"/>
      <c r="AG99" s="7"/>
    </row>
    <row r="100" spans="1:33" ht="14.25">
      <c r="A100" s="7"/>
      <c r="B100" s="7"/>
      <c r="C100" s="7"/>
      <c r="D100" s="7"/>
      <c r="E100" s="7"/>
      <c r="F100" s="7"/>
      <c r="G100" s="7"/>
      <c r="H100" s="7"/>
      <c r="I100" s="7"/>
      <c r="J100" s="7"/>
      <c r="K100" s="7"/>
      <c r="L100" s="7"/>
      <c r="N100" s="7"/>
      <c r="O100" s="7"/>
      <c r="P100" s="7"/>
      <c r="Q100" s="7"/>
      <c r="R100" s="7"/>
      <c r="S100" s="7"/>
      <c r="T100" s="7"/>
      <c r="U100" s="7"/>
      <c r="V100" s="7"/>
      <c r="W100" s="7"/>
      <c r="X100" s="7"/>
      <c r="Y100" s="7"/>
      <c r="Z100" s="7"/>
      <c r="AA100" s="7"/>
      <c r="AB100" s="7"/>
      <c r="AC100" s="7"/>
      <c r="AD100" s="7"/>
      <c r="AE100" s="7"/>
      <c r="AF100" s="7"/>
      <c r="AG100" s="7"/>
    </row>
    <row r="101" spans="1:33" ht="14.25">
      <c r="A101" s="7"/>
      <c r="B101" s="7"/>
      <c r="C101" s="7"/>
      <c r="D101" s="7"/>
      <c r="E101" s="7"/>
      <c r="F101" s="7"/>
      <c r="G101" s="7"/>
      <c r="H101" s="7"/>
      <c r="I101" s="7"/>
      <c r="J101" s="7"/>
      <c r="K101" s="7"/>
      <c r="L101" s="7"/>
      <c r="N101" s="7"/>
      <c r="O101" s="7"/>
      <c r="P101" s="7"/>
      <c r="Q101" s="7"/>
      <c r="R101" s="7"/>
      <c r="S101" s="7"/>
      <c r="T101" s="7"/>
      <c r="U101" s="7"/>
      <c r="V101" s="7"/>
      <c r="W101" s="7"/>
      <c r="X101" s="7"/>
      <c r="Y101" s="7"/>
      <c r="Z101" s="7"/>
      <c r="AA101" s="7"/>
      <c r="AB101" s="7"/>
      <c r="AC101" s="7"/>
      <c r="AD101" s="7"/>
      <c r="AE101" s="7"/>
      <c r="AF101" s="7"/>
      <c r="AG101" s="7"/>
    </row>
    <row r="102" spans="1:33" ht="14.25">
      <c r="A102" s="7"/>
      <c r="B102" s="7"/>
      <c r="C102" s="7"/>
      <c r="D102" s="7"/>
      <c r="E102" s="7"/>
      <c r="F102" s="7"/>
      <c r="G102" s="7"/>
      <c r="H102" s="7"/>
      <c r="I102" s="7"/>
      <c r="J102" s="7"/>
      <c r="K102" s="7"/>
      <c r="L102" s="7"/>
      <c r="N102" s="7"/>
      <c r="O102" s="7"/>
      <c r="P102" s="7"/>
      <c r="Q102" s="7"/>
      <c r="R102" s="7"/>
      <c r="S102" s="7"/>
      <c r="T102" s="7"/>
      <c r="U102" s="7"/>
      <c r="V102" s="7"/>
      <c r="W102" s="7"/>
      <c r="X102" s="7"/>
      <c r="Y102" s="7"/>
      <c r="Z102" s="7"/>
      <c r="AA102" s="7"/>
      <c r="AB102" s="7"/>
      <c r="AC102" s="7"/>
      <c r="AD102" s="7"/>
      <c r="AE102" s="7"/>
      <c r="AF102" s="7"/>
      <c r="AG102" s="7"/>
    </row>
    <row r="103" spans="1:33" ht="14.25">
      <c r="A103" s="7"/>
      <c r="B103" s="7"/>
      <c r="C103" s="7"/>
      <c r="D103" s="7"/>
      <c r="E103" s="7"/>
      <c r="F103" s="7"/>
      <c r="G103" s="7"/>
      <c r="H103" s="7"/>
      <c r="I103" s="7"/>
      <c r="J103" s="7"/>
      <c r="K103" s="7"/>
      <c r="L103" s="7"/>
      <c r="N103" s="7"/>
      <c r="O103" s="7"/>
      <c r="P103" s="7"/>
      <c r="Q103" s="7"/>
      <c r="R103" s="7"/>
      <c r="S103" s="7"/>
      <c r="T103" s="7"/>
      <c r="U103" s="7"/>
      <c r="V103" s="7"/>
      <c r="W103" s="7"/>
      <c r="X103" s="7"/>
      <c r="Y103" s="7"/>
      <c r="Z103" s="7"/>
      <c r="AA103" s="7"/>
      <c r="AB103" s="7"/>
      <c r="AC103" s="7"/>
      <c r="AD103" s="7"/>
      <c r="AE103" s="7"/>
      <c r="AF103" s="7"/>
      <c r="AG103" s="7"/>
    </row>
    <row r="104" spans="1:33" ht="14.25">
      <c r="A104" s="7"/>
      <c r="B104" s="7"/>
      <c r="C104" s="7"/>
      <c r="D104" s="7"/>
      <c r="E104" s="7"/>
      <c r="F104" s="7"/>
      <c r="G104" s="7"/>
      <c r="H104" s="7"/>
      <c r="I104" s="7"/>
      <c r="J104" s="7"/>
      <c r="K104" s="7"/>
      <c r="L104" s="7"/>
      <c r="N104" s="7"/>
      <c r="O104" s="7"/>
      <c r="P104" s="7"/>
      <c r="Q104" s="7"/>
      <c r="R104" s="7"/>
      <c r="S104" s="7"/>
      <c r="T104" s="7"/>
      <c r="U104" s="7"/>
      <c r="V104" s="7"/>
      <c r="W104" s="7"/>
      <c r="X104" s="7"/>
      <c r="Y104" s="7"/>
      <c r="Z104" s="7"/>
      <c r="AA104" s="7"/>
      <c r="AB104" s="7"/>
      <c r="AC104" s="7"/>
      <c r="AD104" s="7"/>
      <c r="AE104" s="7"/>
      <c r="AF104" s="7"/>
      <c r="AG104" s="7"/>
    </row>
    <row r="105" spans="1:33" ht="14.25">
      <c r="A105" s="7"/>
      <c r="B105" s="7"/>
      <c r="C105" s="7"/>
      <c r="D105" s="7"/>
      <c r="E105" s="7"/>
      <c r="F105" s="7"/>
      <c r="G105" s="7"/>
      <c r="H105" s="7"/>
      <c r="I105" s="7"/>
      <c r="J105" s="7"/>
      <c r="K105" s="7"/>
      <c r="L105" s="7"/>
      <c r="N105" s="7"/>
      <c r="O105" s="7"/>
      <c r="P105" s="7"/>
      <c r="Q105" s="7"/>
      <c r="R105" s="7"/>
      <c r="S105" s="7"/>
      <c r="T105" s="7"/>
      <c r="U105" s="7"/>
      <c r="V105" s="7"/>
      <c r="W105" s="7"/>
      <c r="X105" s="7"/>
      <c r="Y105" s="7"/>
      <c r="Z105" s="7"/>
      <c r="AA105" s="7"/>
      <c r="AB105" s="7"/>
      <c r="AC105" s="7"/>
      <c r="AD105" s="7"/>
      <c r="AE105" s="7"/>
      <c r="AF105" s="7"/>
      <c r="AG105" s="7"/>
    </row>
    <row r="106" spans="1:33" ht="14.25">
      <c r="A106" s="7"/>
      <c r="B106" s="7"/>
      <c r="C106" s="7"/>
      <c r="D106" s="7"/>
      <c r="E106" s="7"/>
      <c r="F106" s="7"/>
      <c r="G106" s="7"/>
      <c r="H106" s="7"/>
      <c r="I106" s="7"/>
      <c r="J106" s="7"/>
      <c r="K106" s="7"/>
      <c r="L106" s="7"/>
      <c r="N106" s="7"/>
      <c r="O106" s="7"/>
      <c r="P106" s="7"/>
      <c r="Q106" s="7"/>
      <c r="R106" s="7"/>
      <c r="S106" s="7"/>
      <c r="T106" s="7"/>
      <c r="U106" s="7"/>
      <c r="V106" s="7"/>
      <c r="W106" s="7"/>
      <c r="X106" s="7"/>
      <c r="Y106" s="7"/>
      <c r="Z106" s="7"/>
      <c r="AA106" s="7"/>
      <c r="AB106" s="7"/>
      <c r="AC106" s="7"/>
      <c r="AD106" s="7"/>
      <c r="AE106" s="7"/>
      <c r="AF106" s="7"/>
      <c r="AG106" s="7"/>
    </row>
    <row r="107" spans="1:33" ht="14.25">
      <c r="A107" s="7"/>
      <c r="B107" s="7"/>
      <c r="C107" s="7"/>
      <c r="D107" s="7"/>
      <c r="E107" s="7"/>
      <c r="F107" s="7"/>
      <c r="G107" s="7"/>
      <c r="H107" s="7"/>
      <c r="I107" s="7"/>
      <c r="J107" s="7"/>
      <c r="K107" s="7"/>
      <c r="L107" s="7"/>
      <c r="N107" s="7"/>
      <c r="O107" s="7"/>
      <c r="P107" s="7"/>
      <c r="Q107" s="7"/>
      <c r="R107" s="7"/>
      <c r="S107" s="7"/>
      <c r="T107" s="7"/>
      <c r="U107" s="7"/>
      <c r="V107" s="7"/>
      <c r="W107" s="7"/>
      <c r="X107" s="7"/>
      <c r="Y107" s="7"/>
      <c r="Z107" s="7"/>
      <c r="AA107" s="7"/>
      <c r="AB107" s="7"/>
      <c r="AC107" s="7"/>
      <c r="AD107" s="7"/>
      <c r="AE107" s="7"/>
      <c r="AF107" s="7"/>
      <c r="AG107" s="7"/>
    </row>
    <row r="108" spans="1:33" ht="14.25">
      <c r="A108" s="7"/>
      <c r="B108" s="7"/>
      <c r="C108" s="7"/>
      <c r="D108" s="7"/>
      <c r="E108" s="7"/>
      <c r="F108" s="7"/>
      <c r="G108" s="7"/>
      <c r="H108" s="7"/>
      <c r="I108" s="7"/>
      <c r="J108" s="7"/>
      <c r="K108" s="7"/>
      <c r="L108" s="7"/>
      <c r="N108" s="7"/>
      <c r="O108" s="7"/>
      <c r="P108" s="7"/>
      <c r="Q108" s="7"/>
      <c r="R108" s="7"/>
      <c r="S108" s="7"/>
      <c r="T108" s="7"/>
      <c r="U108" s="7"/>
      <c r="V108" s="7"/>
      <c r="W108" s="7"/>
      <c r="X108" s="7"/>
      <c r="Y108" s="7"/>
      <c r="Z108" s="7"/>
      <c r="AA108" s="7"/>
      <c r="AB108" s="7"/>
      <c r="AC108" s="7"/>
      <c r="AD108" s="7"/>
      <c r="AE108" s="7"/>
      <c r="AF108" s="7"/>
      <c r="AG108" s="7"/>
    </row>
    <row r="109" spans="1:33" ht="14.25">
      <c r="A109" s="7"/>
      <c r="B109" s="7"/>
      <c r="C109" s="7"/>
      <c r="D109" s="7"/>
      <c r="E109" s="7"/>
      <c r="F109" s="7"/>
      <c r="G109" s="7"/>
      <c r="H109" s="7"/>
      <c r="I109" s="7"/>
      <c r="J109" s="7"/>
      <c r="K109" s="7"/>
      <c r="L109" s="7"/>
      <c r="N109" s="7"/>
      <c r="O109" s="7"/>
      <c r="P109" s="7"/>
      <c r="Q109" s="7"/>
      <c r="R109" s="7"/>
      <c r="S109" s="7"/>
      <c r="T109" s="7"/>
      <c r="U109" s="7"/>
      <c r="V109" s="7"/>
      <c r="W109" s="7"/>
      <c r="X109" s="7"/>
      <c r="Y109" s="7"/>
      <c r="Z109" s="7"/>
      <c r="AA109" s="7"/>
      <c r="AB109" s="7"/>
      <c r="AC109" s="7"/>
      <c r="AD109" s="7"/>
      <c r="AE109" s="7"/>
      <c r="AF109" s="7"/>
      <c r="AG109" s="7"/>
    </row>
    <row r="110" spans="1:33" ht="14.25">
      <c r="A110" s="7"/>
      <c r="B110" s="7"/>
      <c r="C110" s="7"/>
      <c r="D110" s="7"/>
      <c r="E110" s="7"/>
      <c r="F110" s="7"/>
      <c r="G110" s="7"/>
      <c r="H110" s="7"/>
      <c r="I110" s="7"/>
      <c r="J110" s="7"/>
      <c r="K110" s="7"/>
      <c r="L110" s="7"/>
      <c r="N110" s="7"/>
      <c r="O110" s="7"/>
      <c r="P110" s="7"/>
      <c r="Q110" s="7"/>
      <c r="R110" s="7"/>
      <c r="S110" s="7"/>
      <c r="T110" s="7"/>
      <c r="U110" s="7"/>
      <c r="V110" s="7"/>
      <c r="W110" s="7"/>
      <c r="X110" s="7"/>
      <c r="Y110" s="7"/>
      <c r="Z110" s="7"/>
      <c r="AA110" s="7"/>
      <c r="AB110" s="7"/>
      <c r="AC110" s="7"/>
      <c r="AD110" s="7"/>
      <c r="AE110" s="7"/>
      <c r="AF110" s="7"/>
      <c r="AG110" s="7"/>
    </row>
    <row r="111" spans="1:33" ht="14.25">
      <c r="A111" s="7"/>
      <c r="B111" s="7"/>
      <c r="C111" s="7"/>
      <c r="D111" s="7"/>
      <c r="E111" s="7"/>
      <c r="F111" s="7"/>
      <c r="G111" s="7"/>
      <c r="H111" s="7"/>
      <c r="I111" s="7"/>
      <c r="J111" s="7"/>
      <c r="K111" s="7"/>
      <c r="L111" s="7"/>
      <c r="N111" s="7"/>
      <c r="O111" s="7"/>
      <c r="P111" s="7"/>
      <c r="Q111" s="7"/>
      <c r="R111" s="7"/>
      <c r="S111" s="7"/>
      <c r="T111" s="7"/>
      <c r="U111" s="7"/>
      <c r="V111" s="7"/>
      <c r="W111" s="7"/>
      <c r="X111" s="7"/>
      <c r="Y111" s="7"/>
      <c r="Z111" s="7"/>
      <c r="AA111" s="7"/>
      <c r="AB111" s="7"/>
      <c r="AC111" s="7"/>
      <c r="AD111" s="7"/>
      <c r="AE111" s="7"/>
      <c r="AF111" s="7"/>
      <c r="AG111" s="7"/>
    </row>
    <row r="112" spans="14:33" ht="14.25">
      <c r="N112" s="7"/>
      <c r="O112" s="7"/>
      <c r="P112" s="7"/>
      <c r="Q112" s="7"/>
      <c r="R112" s="7"/>
      <c r="S112" s="7"/>
      <c r="T112" s="7"/>
      <c r="U112" s="7"/>
      <c r="V112" s="7"/>
      <c r="W112" s="7"/>
      <c r="X112" s="7"/>
      <c r="Y112" s="7"/>
      <c r="Z112" s="7"/>
      <c r="AA112" s="7"/>
      <c r="AB112" s="7"/>
      <c r="AC112" s="7"/>
      <c r="AD112" s="7"/>
      <c r="AE112" s="7"/>
      <c r="AF112" s="7"/>
      <c r="AG112" s="7"/>
    </row>
    <row r="113" spans="14:33" ht="14.25">
      <c r="N113" s="7"/>
      <c r="O113" s="7"/>
      <c r="P113" s="7"/>
      <c r="Q113" s="7"/>
      <c r="R113" s="7"/>
      <c r="S113" s="7"/>
      <c r="T113" s="7"/>
      <c r="U113" s="7"/>
      <c r="V113" s="7"/>
      <c r="W113" s="7"/>
      <c r="X113" s="7"/>
      <c r="Y113" s="7"/>
      <c r="Z113" s="7"/>
      <c r="AA113" s="7"/>
      <c r="AB113" s="7"/>
      <c r="AC113" s="7"/>
      <c r="AD113" s="7"/>
      <c r="AE113" s="7"/>
      <c r="AF113" s="7"/>
      <c r="AG113" s="7"/>
    </row>
    <row r="114" spans="14:33" ht="14.25">
      <c r="N114" s="7"/>
      <c r="O114" s="7"/>
      <c r="P114" s="7"/>
      <c r="Q114" s="7"/>
      <c r="R114" s="7"/>
      <c r="S114" s="7"/>
      <c r="T114" s="7"/>
      <c r="U114" s="7"/>
      <c r="V114" s="7"/>
      <c r="W114" s="7"/>
      <c r="X114" s="7"/>
      <c r="Y114" s="7"/>
      <c r="Z114" s="7"/>
      <c r="AA114" s="7"/>
      <c r="AB114" s="7"/>
      <c r="AC114" s="7"/>
      <c r="AD114" s="7"/>
      <c r="AE114" s="7"/>
      <c r="AF114" s="7"/>
      <c r="AG114" s="7"/>
    </row>
    <row r="115" spans="14:33" ht="14.25">
      <c r="N115" s="7"/>
      <c r="O115" s="7"/>
      <c r="P115" s="7"/>
      <c r="Q115" s="7"/>
      <c r="R115" s="7"/>
      <c r="S115" s="7"/>
      <c r="T115" s="7"/>
      <c r="U115" s="7"/>
      <c r="V115" s="7"/>
      <c r="W115" s="7"/>
      <c r="X115" s="7"/>
      <c r="Y115" s="7"/>
      <c r="Z115" s="7"/>
      <c r="AA115" s="7"/>
      <c r="AB115" s="7"/>
      <c r="AC115" s="7"/>
      <c r="AD115" s="7"/>
      <c r="AE115" s="7"/>
      <c r="AF115" s="7"/>
      <c r="AG115" s="7"/>
    </row>
    <row r="116" spans="14:33" ht="14.25">
      <c r="N116" s="7"/>
      <c r="O116" s="7"/>
      <c r="P116" s="7"/>
      <c r="Q116" s="7"/>
      <c r="R116" s="7"/>
      <c r="S116" s="7"/>
      <c r="T116" s="7"/>
      <c r="U116" s="7"/>
      <c r="V116" s="7"/>
      <c r="W116" s="7"/>
      <c r="X116" s="7"/>
      <c r="Y116" s="7"/>
      <c r="Z116" s="7"/>
      <c r="AA116" s="7"/>
      <c r="AB116" s="7"/>
      <c r="AC116" s="7"/>
      <c r="AD116" s="7"/>
      <c r="AE116" s="7"/>
      <c r="AF116" s="7"/>
      <c r="AG116" s="7"/>
    </row>
    <row r="117" spans="14:33" ht="14.25">
      <c r="N117" s="7"/>
      <c r="O117" s="7"/>
      <c r="P117" s="7"/>
      <c r="Q117" s="7"/>
      <c r="R117" s="7"/>
      <c r="S117" s="7"/>
      <c r="T117" s="7"/>
      <c r="U117" s="7"/>
      <c r="V117" s="7"/>
      <c r="W117" s="7"/>
      <c r="X117" s="7"/>
      <c r="Y117" s="7"/>
      <c r="Z117" s="7"/>
      <c r="AA117" s="7"/>
      <c r="AB117" s="7"/>
      <c r="AC117" s="7"/>
      <c r="AD117" s="7"/>
      <c r="AE117" s="7"/>
      <c r="AF117" s="7"/>
      <c r="AG117" s="7"/>
    </row>
    <row r="118" spans="14:33" ht="14.25">
      <c r="N118" s="7"/>
      <c r="O118" s="7"/>
      <c r="P118" s="7"/>
      <c r="Q118" s="7"/>
      <c r="R118" s="7"/>
      <c r="S118" s="7"/>
      <c r="T118" s="7"/>
      <c r="U118" s="7"/>
      <c r="V118" s="7"/>
      <c r="W118" s="7"/>
      <c r="X118" s="7"/>
      <c r="Y118" s="7"/>
      <c r="Z118" s="7"/>
      <c r="AA118" s="7"/>
      <c r="AB118" s="7"/>
      <c r="AC118" s="7"/>
      <c r="AD118" s="7"/>
      <c r="AE118" s="7"/>
      <c r="AF118" s="7"/>
      <c r="AG118" s="7"/>
    </row>
    <row r="119" spans="14:33" ht="14.25">
      <c r="N119" s="7"/>
      <c r="O119" s="7"/>
      <c r="P119" s="7"/>
      <c r="Q119" s="7"/>
      <c r="R119" s="7"/>
      <c r="S119" s="7"/>
      <c r="T119" s="7"/>
      <c r="U119" s="7"/>
      <c r="V119" s="7"/>
      <c r="W119" s="7"/>
      <c r="X119" s="7"/>
      <c r="Y119" s="7"/>
      <c r="Z119" s="7"/>
      <c r="AA119" s="7"/>
      <c r="AB119" s="7"/>
      <c r="AC119" s="7"/>
      <c r="AD119" s="7"/>
      <c r="AE119" s="7"/>
      <c r="AF119" s="7"/>
      <c r="AG119" s="7"/>
    </row>
    <row r="120" spans="14:33" ht="14.25">
      <c r="N120" s="7"/>
      <c r="O120" s="7"/>
      <c r="P120" s="7"/>
      <c r="Q120" s="7"/>
      <c r="R120" s="7"/>
      <c r="S120" s="7"/>
      <c r="T120" s="7"/>
      <c r="U120" s="7"/>
      <c r="V120" s="7"/>
      <c r="W120" s="7"/>
      <c r="X120" s="7"/>
      <c r="Y120" s="7"/>
      <c r="Z120" s="7"/>
      <c r="AA120" s="7"/>
      <c r="AB120" s="7"/>
      <c r="AC120" s="7"/>
      <c r="AD120" s="7"/>
      <c r="AE120" s="7"/>
      <c r="AF120" s="7"/>
      <c r="AG120" s="7"/>
    </row>
    <row r="121" spans="14:33" ht="14.25">
      <c r="N121" s="7"/>
      <c r="O121" s="7"/>
      <c r="P121" s="7"/>
      <c r="Q121" s="7"/>
      <c r="R121" s="7"/>
      <c r="S121" s="7"/>
      <c r="T121" s="7"/>
      <c r="U121" s="7"/>
      <c r="V121" s="7"/>
      <c r="W121" s="7"/>
      <c r="X121" s="7"/>
      <c r="Y121" s="7"/>
      <c r="Z121" s="7"/>
      <c r="AA121" s="7"/>
      <c r="AB121" s="7"/>
      <c r="AC121" s="7"/>
      <c r="AD121" s="7"/>
      <c r="AE121" s="7"/>
      <c r="AF121" s="7"/>
      <c r="AG121" s="7"/>
    </row>
    <row r="122" spans="14:33" ht="14.25">
      <c r="N122" s="7"/>
      <c r="O122" s="7"/>
      <c r="P122" s="7"/>
      <c r="Q122" s="7"/>
      <c r="R122" s="7"/>
      <c r="S122" s="7"/>
      <c r="T122" s="7"/>
      <c r="U122" s="7"/>
      <c r="V122" s="7"/>
      <c r="W122" s="7"/>
      <c r="X122" s="7"/>
      <c r="Y122" s="7"/>
      <c r="Z122" s="7"/>
      <c r="AA122" s="7"/>
      <c r="AB122" s="7"/>
      <c r="AC122" s="7"/>
      <c r="AD122" s="7"/>
      <c r="AE122" s="7"/>
      <c r="AF122" s="7"/>
      <c r="AG122" s="7"/>
    </row>
    <row r="123" spans="14:33" ht="14.25">
      <c r="N123" s="7"/>
      <c r="O123" s="7"/>
      <c r="P123" s="7"/>
      <c r="Q123" s="7"/>
      <c r="R123" s="7"/>
      <c r="S123" s="7"/>
      <c r="T123" s="7"/>
      <c r="U123" s="7"/>
      <c r="V123" s="7"/>
      <c r="W123" s="7"/>
      <c r="X123" s="7"/>
      <c r="Y123" s="7"/>
      <c r="Z123" s="7"/>
      <c r="AA123" s="7"/>
      <c r="AB123" s="7"/>
      <c r="AC123" s="7"/>
      <c r="AD123" s="7"/>
      <c r="AE123" s="7"/>
      <c r="AF123" s="7"/>
      <c r="AG123" s="7"/>
    </row>
    <row r="124" spans="14:33" ht="14.25">
      <c r="N124" s="7"/>
      <c r="O124" s="7"/>
      <c r="P124" s="7"/>
      <c r="Q124" s="7"/>
      <c r="R124" s="7"/>
      <c r="S124" s="7"/>
      <c r="T124" s="7"/>
      <c r="U124" s="7"/>
      <c r="V124" s="7"/>
      <c r="W124" s="7"/>
      <c r="X124" s="7"/>
      <c r="Y124" s="7"/>
      <c r="Z124" s="7"/>
      <c r="AA124" s="7"/>
      <c r="AB124" s="7"/>
      <c r="AC124" s="7"/>
      <c r="AD124" s="7"/>
      <c r="AE124" s="7"/>
      <c r="AF124" s="7"/>
      <c r="AG124" s="7"/>
    </row>
    <row r="125" spans="14:33" ht="14.25">
      <c r="N125" s="7"/>
      <c r="O125" s="7"/>
      <c r="P125" s="7"/>
      <c r="Q125" s="7"/>
      <c r="R125" s="7"/>
      <c r="S125" s="7"/>
      <c r="T125" s="7"/>
      <c r="U125" s="7"/>
      <c r="V125" s="7"/>
      <c r="W125" s="7"/>
      <c r="X125" s="7"/>
      <c r="Y125" s="7"/>
      <c r="Z125" s="7"/>
      <c r="AA125" s="7"/>
      <c r="AB125" s="7"/>
      <c r="AC125" s="7"/>
      <c r="AD125" s="7"/>
      <c r="AE125" s="7"/>
      <c r="AF125" s="7"/>
      <c r="AG125" s="7"/>
    </row>
    <row r="126" spans="14:33" ht="14.25">
      <c r="N126" s="7"/>
      <c r="O126" s="7"/>
      <c r="P126" s="7"/>
      <c r="Q126" s="7"/>
      <c r="R126" s="7"/>
      <c r="S126" s="7"/>
      <c r="T126" s="7"/>
      <c r="U126" s="7"/>
      <c r="V126" s="7"/>
      <c r="W126" s="7"/>
      <c r="X126" s="7"/>
      <c r="Y126" s="7"/>
      <c r="Z126" s="7"/>
      <c r="AA126" s="7"/>
      <c r="AB126" s="7"/>
      <c r="AC126" s="7"/>
      <c r="AD126" s="7"/>
      <c r="AE126" s="7"/>
      <c r="AF126" s="7"/>
      <c r="AG126" s="7"/>
    </row>
    <row r="127" spans="14:33" ht="14.25">
      <c r="N127" s="7"/>
      <c r="O127" s="7"/>
      <c r="P127" s="7"/>
      <c r="Q127" s="7"/>
      <c r="R127" s="7"/>
      <c r="S127" s="7"/>
      <c r="T127" s="7"/>
      <c r="U127" s="7"/>
      <c r="V127" s="7"/>
      <c r="W127" s="7"/>
      <c r="X127" s="7"/>
      <c r="Y127" s="7"/>
      <c r="Z127" s="7"/>
      <c r="AA127" s="7"/>
      <c r="AB127" s="7"/>
      <c r="AC127" s="7"/>
      <c r="AD127" s="7"/>
      <c r="AE127" s="7"/>
      <c r="AF127" s="7"/>
      <c r="AG127" s="7"/>
    </row>
    <row r="128" spans="14:33" ht="14.25">
      <c r="N128" s="7"/>
      <c r="O128" s="7"/>
      <c r="P128" s="7"/>
      <c r="Q128" s="7"/>
      <c r="R128" s="7"/>
      <c r="S128" s="7"/>
      <c r="T128" s="7"/>
      <c r="U128" s="7"/>
      <c r="V128" s="7"/>
      <c r="W128" s="7"/>
      <c r="X128" s="7"/>
      <c r="Y128" s="7"/>
      <c r="Z128" s="7"/>
      <c r="AA128" s="7"/>
      <c r="AB128" s="7"/>
      <c r="AC128" s="7"/>
      <c r="AD128" s="7"/>
      <c r="AE128" s="7"/>
      <c r="AF128" s="7"/>
      <c r="AG128" s="7"/>
    </row>
    <row r="129" spans="14:33" ht="14.25">
      <c r="N129" s="7"/>
      <c r="O129" s="7"/>
      <c r="P129" s="7"/>
      <c r="Q129" s="7"/>
      <c r="R129" s="7"/>
      <c r="S129" s="7"/>
      <c r="T129" s="7"/>
      <c r="U129" s="7"/>
      <c r="V129" s="7"/>
      <c r="W129" s="7"/>
      <c r="X129" s="7"/>
      <c r="Y129" s="7"/>
      <c r="Z129" s="7"/>
      <c r="AA129" s="7"/>
      <c r="AB129" s="7"/>
      <c r="AC129" s="7"/>
      <c r="AD129" s="7"/>
      <c r="AE129" s="7"/>
      <c r="AF129" s="7"/>
      <c r="AG129" s="7"/>
    </row>
    <row r="130" spans="14:33" ht="14.25">
      <c r="N130" s="7"/>
      <c r="O130" s="7"/>
      <c r="P130" s="7"/>
      <c r="Q130" s="7"/>
      <c r="R130" s="7"/>
      <c r="S130" s="7"/>
      <c r="T130" s="7"/>
      <c r="U130" s="7"/>
      <c r="V130" s="7"/>
      <c r="W130" s="7"/>
      <c r="X130" s="7"/>
      <c r="Y130" s="7"/>
      <c r="Z130" s="7"/>
      <c r="AA130" s="7"/>
      <c r="AB130" s="7"/>
      <c r="AC130" s="7"/>
      <c r="AD130" s="7"/>
      <c r="AE130" s="7"/>
      <c r="AF130" s="7"/>
      <c r="AG130" s="7"/>
    </row>
    <row r="131" spans="14:33" ht="14.25">
      <c r="N131" s="7"/>
      <c r="O131" s="7"/>
      <c r="P131" s="7"/>
      <c r="Q131" s="7"/>
      <c r="R131" s="7"/>
      <c r="S131" s="7"/>
      <c r="T131" s="7"/>
      <c r="U131" s="7"/>
      <c r="V131" s="7"/>
      <c r="W131" s="7"/>
      <c r="X131" s="7"/>
      <c r="Y131" s="7"/>
      <c r="Z131" s="7"/>
      <c r="AA131" s="7"/>
      <c r="AB131" s="7"/>
      <c r="AC131" s="7"/>
      <c r="AD131" s="7"/>
      <c r="AE131" s="7"/>
      <c r="AF131" s="7"/>
      <c r="AG131" s="7"/>
    </row>
    <row r="132" spans="14:33" ht="14.25">
      <c r="N132" s="7"/>
      <c r="O132" s="7"/>
      <c r="P132" s="7"/>
      <c r="Q132" s="7"/>
      <c r="R132" s="7"/>
      <c r="S132" s="7"/>
      <c r="T132" s="7"/>
      <c r="U132" s="7"/>
      <c r="V132" s="7"/>
      <c r="W132" s="7"/>
      <c r="X132" s="7"/>
      <c r="Y132" s="7"/>
      <c r="Z132" s="7"/>
      <c r="AA132" s="7"/>
      <c r="AB132" s="7"/>
      <c r="AC132" s="7"/>
      <c r="AD132" s="7"/>
      <c r="AE132" s="7"/>
      <c r="AF132" s="7"/>
      <c r="AG132" s="7"/>
    </row>
    <row r="133" spans="14:33" ht="14.25">
      <c r="N133" s="7"/>
      <c r="O133" s="7"/>
      <c r="P133" s="7"/>
      <c r="Q133" s="7"/>
      <c r="R133" s="7"/>
      <c r="S133" s="7"/>
      <c r="T133" s="7"/>
      <c r="U133" s="7"/>
      <c r="V133" s="7"/>
      <c r="W133" s="7"/>
      <c r="X133" s="7"/>
      <c r="Y133" s="7"/>
      <c r="Z133" s="7"/>
      <c r="AA133" s="7"/>
      <c r="AB133" s="7"/>
      <c r="AC133" s="7"/>
      <c r="AD133" s="7"/>
      <c r="AE133" s="7"/>
      <c r="AF133" s="7"/>
      <c r="AG133" s="7"/>
    </row>
    <row r="134" spans="14:33" ht="14.25">
      <c r="N134" s="7"/>
      <c r="O134" s="7"/>
      <c r="P134" s="7"/>
      <c r="Q134" s="7"/>
      <c r="R134" s="7"/>
      <c r="S134" s="7"/>
      <c r="T134" s="7"/>
      <c r="U134" s="7"/>
      <c r="V134" s="7"/>
      <c r="W134" s="7"/>
      <c r="X134" s="7"/>
      <c r="Y134" s="7"/>
      <c r="Z134" s="7"/>
      <c r="AA134" s="7"/>
      <c r="AB134" s="7"/>
      <c r="AC134" s="7"/>
      <c r="AD134" s="7"/>
      <c r="AE134" s="7"/>
      <c r="AF134" s="7"/>
      <c r="AG134" s="7"/>
    </row>
    <row r="135" spans="14:33" ht="14.25">
      <c r="N135" s="7"/>
      <c r="O135" s="7"/>
      <c r="P135" s="7"/>
      <c r="Q135" s="7"/>
      <c r="R135" s="7"/>
      <c r="S135" s="7"/>
      <c r="T135" s="7"/>
      <c r="U135" s="7"/>
      <c r="V135" s="7"/>
      <c r="W135" s="7"/>
      <c r="X135" s="7"/>
      <c r="Y135" s="7"/>
      <c r="Z135" s="7"/>
      <c r="AA135" s="7"/>
      <c r="AB135" s="7"/>
      <c r="AC135" s="7"/>
      <c r="AD135" s="7"/>
      <c r="AE135" s="7"/>
      <c r="AF135" s="7"/>
      <c r="AG135" s="7"/>
    </row>
    <row r="136" spans="14:33" ht="14.25">
      <c r="N136" s="7"/>
      <c r="O136" s="7"/>
      <c r="P136" s="7"/>
      <c r="Q136" s="7"/>
      <c r="R136" s="7"/>
      <c r="S136" s="7"/>
      <c r="T136" s="7"/>
      <c r="U136" s="7"/>
      <c r="V136" s="7"/>
      <c r="W136" s="7"/>
      <c r="X136" s="7"/>
      <c r="Y136" s="7"/>
      <c r="Z136" s="7"/>
      <c r="AA136" s="7"/>
      <c r="AB136" s="7"/>
      <c r="AC136" s="7"/>
      <c r="AD136" s="7"/>
      <c r="AE136" s="7"/>
      <c r="AF136" s="7"/>
      <c r="AG136" s="7"/>
    </row>
    <row r="137" spans="14:33" ht="14.25">
      <c r="N137" s="7"/>
      <c r="O137" s="7"/>
      <c r="P137" s="7"/>
      <c r="Q137" s="7"/>
      <c r="R137" s="7"/>
      <c r="S137" s="7"/>
      <c r="T137" s="7"/>
      <c r="U137" s="7"/>
      <c r="V137" s="7"/>
      <c r="W137" s="7"/>
      <c r="X137" s="7"/>
      <c r="Y137" s="7"/>
      <c r="Z137" s="7"/>
      <c r="AA137" s="7"/>
      <c r="AB137" s="7"/>
      <c r="AC137" s="7"/>
      <c r="AD137" s="7"/>
      <c r="AE137" s="7"/>
      <c r="AF137" s="7"/>
      <c r="AG137" s="7"/>
    </row>
    <row r="138" spans="14:33" ht="14.25">
      <c r="N138" s="7"/>
      <c r="O138" s="7"/>
      <c r="P138" s="7"/>
      <c r="Q138" s="7"/>
      <c r="R138" s="7"/>
      <c r="S138" s="7"/>
      <c r="T138" s="7"/>
      <c r="U138" s="7"/>
      <c r="V138" s="7"/>
      <c r="W138" s="7"/>
      <c r="X138" s="7"/>
      <c r="Y138" s="7"/>
      <c r="Z138" s="7"/>
      <c r="AA138" s="7"/>
      <c r="AB138" s="7"/>
      <c r="AC138" s="7"/>
      <c r="AD138" s="7"/>
      <c r="AE138" s="7"/>
      <c r="AF138" s="7"/>
      <c r="AG138" s="7"/>
    </row>
    <row r="139" spans="14:33" ht="14.25">
      <c r="N139" s="7"/>
      <c r="O139" s="7"/>
      <c r="P139" s="7"/>
      <c r="Q139" s="7"/>
      <c r="R139" s="7"/>
      <c r="S139" s="7"/>
      <c r="T139" s="7"/>
      <c r="U139" s="7"/>
      <c r="V139" s="7"/>
      <c r="W139" s="7"/>
      <c r="X139" s="7"/>
      <c r="Y139" s="7"/>
      <c r="Z139" s="7"/>
      <c r="AA139" s="7"/>
      <c r="AB139" s="7"/>
      <c r="AC139" s="7"/>
      <c r="AD139" s="7"/>
      <c r="AE139" s="7"/>
      <c r="AF139" s="7"/>
      <c r="AG139" s="7"/>
    </row>
    <row r="140" spans="14:33" ht="14.25">
      <c r="N140" s="7"/>
      <c r="O140" s="7"/>
      <c r="P140" s="7"/>
      <c r="Q140" s="7"/>
      <c r="R140" s="7"/>
      <c r="S140" s="7"/>
      <c r="T140" s="7"/>
      <c r="U140" s="7"/>
      <c r="V140" s="7"/>
      <c r="W140" s="7"/>
      <c r="X140" s="7"/>
      <c r="Y140" s="7"/>
      <c r="Z140" s="7"/>
      <c r="AA140" s="7"/>
      <c r="AB140" s="7"/>
      <c r="AC140" s="7"/>
      <c r="AD140" s="7"/>
      <c r="AE140" s="7"/>
      <c r="AF140" s="7"/>
      <c r="AG140" s="7"/>
    </row>
    <row r="141" spans="14:33" ht="14.25">
      <c r="N141" s="7"/>
      <c r="O141" s="7"/>
      <c r="P141" s="7"/>
      <c r="Q141" s="7"/>
      <c r="R141" s="7"/>
      <c r="S141" s="7"/>
      <c r="T141" s="7"/>
      <c r="U141" s="7"/>
      <c r="V141" s="7"/>
      <c r="W141" s="7"/>
      <c r="X141" s="7"/>
      <c r="Y141" s="7"/>
      <c r="Z141" s="7"/>
      <c r="AA141" s="7"/>
      <c r="AB141" s="7"/>
      <c r="AC141" s="7"/>
      <c r="AD141" s="7"/>
      <c r="AE141" s="7"/>
      <c r="AF141" s="7"/>
      <c r="AG141" s="7"/>
    </row>
    <row r="142" spans="14:33" ht="14.25">
      <c r="N142" s="7"/>
      <c r="O142" s="7"/>
      <c r="P142" s="7"/>
      <c r="Q142" s="7"/>
      <c r="R142" s="7"/>
      <c r="S142" s="7"/>
      <c r="T142" s="7"/>
      <c r="U142" s="7"/>
      <c r="V142" s="7"/>
      <c r="W142" s="7"/>
      <c r="X142" s="7"/>
      <c r="Y142" s="7"/>
      <c r="Z142" s="7"/>
      <c r="AA142" s="7"/>
      <c r="AB142" s="7"/>
      <c r="AC142" s="7"/>
      <c r="AD142" s="7"/>
      <c r="AE142" s="7"/>
      <c r="AF142" s="7"/>
      <c r="AG142" s="7"/>
    </row>
    <row r="143" spans="14:33" ht="14.25">
      <c r="N143" s="7"/>
      <c r="O143" s="7"/>
      <c r="P143" s="7"/>
      <c r="Q143" s="7"/>
      <c r="R143" s="7"/>
      <c r="S143" s="7"/>
      <c r="T143" s="7"/>
      <c r="U143" s="7"/>
      <c r="V143" s="7"/>
      <c r="W143" s="7"/>
      <c r="X143" s="7"/>
      <c r="Y143" s="7"/>
      <c r="Z143" s="7"/>
      <c r="AA143" s="7"/>
      <c r="AB143" s="7"/>
      <c r="AC143" s="7"/>
      <c r="AD143" s="7"/>
      <c r="AE143" s="7"/>
      <c r="AF143" s="7"/>
      <c r="AG143" s="7"/>
    </row>
    <row r="144" spans="14:33" ht="14.25">
      <c r="N144" s="7"/>
      <c r="O144" s="7"/>
      <c r="P144" s="7"/>
      <c r="Q144" s="7"/>
      <c r="R144" s="7"/>
      <c r="S144" s="7"/>
      <c r="T144" s="7"/>
      <c r="U144" s="7"/>
      <c r="V144" s="7"/>
      <c r="W144" s="7"/>
      <c r="X144" s="7"/>
      <c r="Y144" s="7"/>
      <c r="Z144" s="7"/>
      <c r="AA144" s="7"/>
      <c r="AB144" s="7"/>
      <c r="AC144" s="7"/>
      <c r="AD144" s="7"/>
      <c r="AE144" s="7"/>
      <c r="AF144" s="7"/>
      <c r="AG144" s="7"/>
    </row>
    <row r="145" spans="14:33" ht="14.25">
      <c r="N145" s="7"/>
      <c r="O145" s="7"/>
      <c r="P145" s="7"/>
      <c r="Q145" s="7"/>
      <c r="R145" s="7"/>
      <c r="S145" s="7"/>
      <c r="T145" s="7"/>
      <c r="U145" s="7"/>
      <c r="V145" s="7"/>
      <c r="W145" s="7"/>
      <c r="X145" s="7"/>
      <c r="Y145" s="7"/>
      <c r="Z145" s="7"/>
      <c r="AA145" s="7"/>
      <c r="AB145" s="7"/>
      <c r="AC145" s="7"/>
      <c r="AD145" s="7"/>
      <c r="AE145" s="7"/>
      <c r="AF145" s="7"/>
      <c r="AG145" s="7"/>
    </row>
    <row r="146" spans="14:33" ht="14.25">
      <c r="N146" s="7"/>
      <c r="O146" s="7"/>
      <c r="P146" s="7"/>
      <c r="Q146" s="7"/>
      <c r="R146" s="7"/>
      <c r="S146" s="7"/>
      <c r="T146" s="7"/>
      <c r="U146" s="7"/>
      <c r="V146" s="7"/>
      <c r="W146" s="7"/>
      <c r="X146" s="7"/>
      <c r="Y146" s="7"/>
      <c r="Z146" s="7"/>
      <c r="AA146" s="7"/>
      <c r="AB146" s="7"/>
      <c r="AC146" s="7"/>
      <c r="AD146" s="7"/>
      <c r="AE146" s="7"/>
      <c r="AF146" s="7"/>
      <c r="AG146" s="7"/>
    </row>
    <row r="147" spans="14:33" ht="14.25">
      <c r="N147" s="7"/>
      <c r="O147" s="7"/>
      <c r="P147" s="7"/>
      <c r="Q147" s="7"/>
      <c r="R147" s="7"/>
      <c r="S147" s="7"/>
      <c r="T147" s="7"/>
      <c r="U147" s="7"/>
      <c r="V147" s="7"/>
      <c r="W147" s="7"/>
      <c r="X147" s="7"/>
      <c r="Y147" s="7"/>
      <c r="Z147" s="7"/>
      <c r="AA147" s="7"/>
      <c r="AB147" s="7"/>
      <c r="AC147" s="7"/>
      <c r="AD147" s="7"/>
      <c r="AE147" s="7"/>
      <c r="AF147" s="7"/>
      <c r="AG147" s="7"/>
    </row>
    <row r="148" spans="14:33" ht="14.25">
      <c r="N148" s="7"/>
      <c r="O148" s="7"/>
      <c r="P148" s="7"/>
      <c r="Q148" s="7"/>
      <c r="R148" s="7"/>
      <c r="S148" s="7"/>
      <c r="T148" s="7"/>
      <c r="U148" s="7"/>
      <c r="V148" s="7"/>
      <c r="W148" s="7"/>
      <c r="X148" s="7"/>
      <c r="Y148" s="7"/>
      <c r="Z148" s="7"/>
      <c r="AA148" s="7"/>
      <c r="AB148" s="7"/>
      <c r="AC148" s="7"/>
      <c r="AD148" s="7"/>
      <c r="AE148" s="7"/>
      <c r="AF148" s="7"/>
      <c r="AG148" s="7"/>
    </row>
    <row r="149" spans="14:33" ht="14.25">
      <c r="N149" s="7"/>
      <c r="O149" s="7"/>
      <c r="P149" s="7"/>
      <c r="Q149" s="7"/>
      <c r="R149" s="7"/>
      <c r="S149" s="7"/>
      <c r="T149" s="7"/>
      <c r="U149" s="7"/>
      <c r="V149" s="7"/>
      <c r="W149" s="7"/>
      <c r="X149" s="7"/>
      <c r="Y149" s="7"/>
      <c r="Z149" s="7"/>
      <c r="AA149" s="7"/>
      <c r="AB149" s="7"/>
      <c r="AC149" s="7"/>
      <c r="AD149" s="7"/>
      <c r="AE149" s="7"/>
      <c r="AF149" s="7"/>
      <c r="AG149" s="7"/>
    </row>
    <row r="150" spans="14:33" ht="14.25">
      <c r="N150" s="7"/>
      <c r="O150" s="7"/>
      <c r="P150" s="7"/>
      <c r="Q150" s="7"/>
      <c r="R150" s="7"/>
      <c r="S150" s="7"/>
      <c r="T150" s="7"/>
      <c r="U150" s="7"/>
      <c r="V150" s="7"/>
      <c r="W150" s="7"/>
      <c r="X150" s="7"/>
      <c r="Y150" s="7"/>
      <c r="Z150" s="7"/>
      <c r="AA150" s="7"/>
      <c r="AB150" s="7"/>
      <c r="AC150" s="7"/>
      <c r="AD150" s="7"/>
      <c r="AE150" s="7"/>
      <c r="AF150" s="7"/>
      <c r="AG150" s="7"/>
    </row>
    <row r="151" spans="14:33" ht="14.25">
      <c r="N151" s="7"/>
      <c r="O151" s="7"/>
      <c r="P151" s="7"/>
      <c r="Q151" s="7"/>
      <c r="R151" s="7"/>
      <c r="S151" s="7"/>
      <c r="T151" s="7"/>
      <c r="U151" s="7"/>
      <c r="V151" s="7"/>
      <c r="W151" s="7"/>
      <c r="X151" s="7"/>
      <c r="Y151" s="7"/>
      <c r="Z151" s="7"/>
      <c r="AA151" s="7"/>
      <c r="AB151" s="7"/>
      <c r="AC151" s="7"/>
      <c r="AD151" s="7"/>
      <c r="AE151" s="7"/>
      <c r="AF151" s="7"/>
      <c r="AG151" s="7"/>
    </row>
    <row r="152" spans="14:33" ht="14.25">
      <c r="N152" s="7"/>
      <c r="O152" s="7"/>
      <c r="P152" s="7"/>
      <c r="Q152" s="7"/>
      <c r="R152" s="7"/>
      <c r="S152" s="7"/>
      <c r="T152" s="7"/>
      <c r="U152" s="7"/>
      <c r="V152" s="7"/>
      <c r="W152" s="7"/>
      <c r="X152" s="7"/>
      <c r="Y152" s="7"/>
      <c r="Z152" s="7"/>
      <c r="AA152" s="7"/>
      <c r="AB152" s="7"/>
      <c r="AC152" s="7"/>
      <c r="AD152" s="7"/>
      <c r="AE152" s="7"/>
      <c r="AF152" s="7"/>
      <c r="AG152" s="7"/>
    </row>
    <row r="153" spans="14:33" ht="14.25">
      <c r="N153" s="7"/>
      <c r="O153" s="7"/>
      <c r="P153" s="7"/>
      <c r="Q153" s="7"/>
      <c r="R153" s="7"/>
      <c r="S153" s="7"/>
      <c r="T153" s="7"/>
      <c r="U153" s="7"/>
      <c r="V153" s="7"/>
      <c r="W153" s="7"/>
      <c r="X153" s="7"/>
      <c r="Y153" s="7"/>
      <c r="Z153" s="7"/>
      <c r="AA153" s="7"/>
      <c r="AB153" s="7"/>
      <c r="AC153" s="7"/>
      <c r="AD153" s="7"/>
      <c r="AE153" s="7"/>
      <c r="AF153" s="7"/>
      <c r="AG153" s="7"/>
    </row>
    <row r="154" spans="14:33" ht="14.25">
      <c r="N154" s="7"/>
      <c r="O154" s="7"/>
      <c r="P154" s="7"/>
      <c r="Q154" s="7"/>
      <c r="R154" s="7"/>
      <c r="S154" s="7"/>
      <c r="T154" s="7"/>
      <c r="U154" s="7"/>
      <c r="V154" s="7"/>
      <c r="W154" s="7"/>
      <c r="X154" s="7"/>
      <c r="Y154" s="7"/>
      <c r="Z154" s="7"/>
      <c r="AA154" s="7"/>
      <c r="AB154" s="7"/>
      <c r="AC154" s="7"/>
      <c r="AD154" s="7"/>
      <c r="AE154" s="7"/>
      <c r="AF154" s="7"/>
      <c r="AG154" s="7"/>
    </row>
    <row r="155" spans="14:33" ht="14.25">
      <c r="N155" s="7"/>
      <c r="O155" s="7"/>
      <c r="P155" s="7"/>
      <c r="Q155" s="7"/>
      <c r="R155" s="7"/>
      <c r="S155" s="7"/>
      <c r="T155" s="7"/>
      <c r="U155" s="7"/>
      <c r="V155" s="7"/>
      <c r="W155" s="7"/>
      <c r="X155" s="7"/>
      <c r="Y155" s="7"/>
      <c r="Z155" s="7"/>
      <c r="AA155" s="7"/>
      <c r="AB155" s="7"/>
      <c r="AC155" s="7"/>
      <c r="AD155" s="7"/>
      <c r="AE155" s="7"/>
      <c r="AF155" s="7"/>
      <c r="AG155" s="7"/>
    </row>
    <row r="156" spans="14:33" ht="14.25">
      <c r="N156" s="7"/>
      <c r="O156" s="7"/>
      <c r="P156" s="7"/>
      <c r="Q156" s="7"/>
      <c r="R156" s="7"/>
      <c r="S156" s="7"/>
      <c r="T156" s="7"/>
      <c r="U156" s="7"/>
      <c r="V156" s="7"/>
      <c r="W156" s="7"/>
      <c r="X156" s="7"/>
      <c r="Y156" s="7"/>
      <c r="Z156" s="7"/>
      <c r="AA156" s="7"/>
      <c r="AB156" s="7"/>
      <c r="AC156" s="7"/>
      <c r="AD156" s="7"/>
      <c r="AE156" s="7"/>
      <c r="AF156" s="7"/>
      <c r="AG156" s="7"/>
    </row>
    <row r="157" spans="14:33" ht="14.25">
      <c r="N157" s="7"/>
      <c r="O157" s="7"/>
      <c r="P157" s="7"/>
      <c r="Q157" s="7"/>
      <c r="R157" s="7"/>
      <c r="S157" s="7"/>
      <c r="T157" s="7"/>
      <c r="U157" s="7"/>
      <c r="V157" s="7"/>
      <c r="W157" s="7"/>
      <c r="X157" s="7"/>
      <c r="Y157" s="7"/>
      <c r="Z157" s="7"/>
      <c r="AA157" s="7"/>
      <c r="AB157" s="7"/>
      <c r="AC157" s="7"/>
      <c r="AD157" s="7"/>
      <c r="AE157" s="7"/>
      <c r="AF157" s="7"/>
      <c r="AG157" s="7"/>
    </row>
    <row r="158" spans="14:33" ht="14.25">
      <c r="N158" s="7"/>
      <c r="O158" s="7"/>
      <c r="P158" s="7"/>
      <c r="Q158" s="7"/>
      <c r="R158" s="7"/>
      <c r="S158" s="7"/>
      <c r="T158" s="7"/>
      <c r="U158" s="7"/>
      <c r="V158" s="7"/>
      <c r="W158" s="7"/>
      <c r="X158" s="7"/>
      <c r="Y158" s="7"/>
      <c r="Z158" s="7"/>
      <c r="AA158" s="7"/>
      <c r="AB158" s="7"/>
      <c r="AC158" s="7"/>
      <c r="AD158" s="7"/>
      <c r="AE158" s="7"/>
      <c r="AF158" s="7"/>
      <c r="AG158" s="7"/>
    </row>
    <row r="159" spans="14:33" ht="14.25">
      <c r="N159" s="7"/>
      <c r="O159" s="7"/>
      <c r="P159" s="7"/>
      <c r="Q159" s="7"/>
      <c r="R159" s="7"/>
      <c r="S159" s="7"/>
      <c r="T159" s="7"/>
      <c r="U159" s="7"/>
      <c r="V159" s="7"/>
      <c r="W159" s="7"/>
      <c r="X159" s="7"/>
      <c r="Y159" s="7"/>
      <c r="Z159" s="7"/>
      <c r="AA159" s="7"/>
      <c r="AB159" s="7"/>
      <c r="AC159" s="7"/>
      <c r="AD159" s="7"/>
      <c r="AE159" s="7"/>
      <c r="AF159" s="7"/>
      <c r="AG159" s="7"/>
    </row>
    <row r="160" spans="14:33" ht="14.25">
      <c r="N160" s="7"/>
      <c r="O160" s="7"/>
      <c r="P160" s="7"/>
      <c r="Q160" s="7"/>
      <c r="R160" s="7"/>
      <c r="S160" s="7"/>
      <c r="T160" s="7"/>
      <c r="U160" s="7"/>
      <c r="V160" s="7"/>
      <c r="W160" s="7"/>
      <c r="X160" s="7"/>
      <c r="Y160" s="7"/>
      <c r="Z160" s="7"/>
      <c r="AA160" s="7"/>
      <c r="AB160" s="7"/>
      <c r="AC160" s="7"/>
      <c r="AD160" s="7"/>
      <c r="AE160" s="7"/>
      <c r="AF160" s="7"/>
      <c r="AG160" s="7"/>
    </row>
    <row r="161" spans="14:33" ht="14.25">
      <c r="N161" s="7"/>
      <c r="O161" s="7"/>
      <c r="P161" s="7"/>
      <c r="Q161" s="7"/>
      <c r="R161" s="7"/>
      <c r="S161" s="7"/>
      <c r="T161" s="7"/>
      <c r="U161" s="7"/>
      <c r="V161" s="7"/>
      <c r="W161" s="7"/>
      <c r="X161" s="7"/>
      <c r="Y161" s="7"/>
      <c r="Z161" s="7"/>
      <c r="AA161" s="7"/>
      <c r="AB161" s="7"/>
      <c r="AC161" s="7"/>
      <c r="AD161" s="7"/>
      <c r="AE161" s="7"/>
      <c r="AF161" s="7"/>
      <c r="AG161" s="7"/>
    </row>
    <row r="162" spans="14:33" ht="14.25">
      <c r="N162" s="7"/>
      <c r="O162" s="7"/>
      <c r="P162" s="7"/>
      <c r="Q162" s="7"/>
      <c r="R162" s="7"/>
      <c r="S162" s="7"/>
      <c r="T162" s="7"/>
      <c r="U162" s="7"/>
      <c r="V162" s="7"/>
      <c r="W162" s="7"/>
      <c r="X162" s="7"/>
      <c r="Y162" s="7"/>
      <c r="Z162" s="7"/>
      <c r="AA162" s="7"/>
      <c r="AB162" s="7"/>
      <c r="AC162" s="7"/>
      <c r="AD162" s="7"/>
      <c r="AE162" s="7"/>
      <c r="AF162" s="7"/>
      <c r="AG162" s="7"/>
    </row>
    <row r="163" spans="14:33" ht="14.25">
      <c r="N163" s="7"/>
      <c r="O163" s="7"/>
      <c r="P163" s="7"/>
      <c r="Q163" s="7"/>
      <c r="R163" s="7"/>
      <c r="S163" s="7"/>
      <c r="T163" s="7"/>
      <c r="U163" s="7"/>
      <c r="V163" s="7"/>
      <c r="W163" s="7"/>
      <c r="X163" s="7"/>
      <c r="Y163" s="7"/>
      <c r="Z163" s="7"/>
      <c r="AA163" s="7"/>
      <c r="AB163" s="7"/>
      <c r="AC163" s="7"/>
      <c r="AD163" s="7"/>
      <c r="AE163" s="7"/>
      <c r="AF163" s="7"/>
      <c r="AG163" s="7"/>
    </row>
    <row r="164" spans="14:33" ht="14.25">
      <c r="N164" s="7"/>
      <c r="O164" s="7"/>
      <c r="P164" s="7"/>
      <c r="Q164" s="7"/>
      <c r="R164" s="7"/>
      <c r="S164" s="7"/>
      <c r="T164" s="7"/>
      <c r="U164" s="7"/>
      <c r="V164" s="7"/>
      <c r="W164" s="7"/>
      <c r="X164" s="7"/>
      <c r="Y164" s="7"/>
      <c r="Z164" s="7"/>
      <c r="AA164" s="7"/>
      <c r="AB164" s="7"/>
      <c r="AC164" s="7"/>
      <c r="AD164" s="7"/>
      <c r="AE164" s="7"/>
      <c r="AF164" s="7"/>
      <c r="AG164" s="7"/>
    </row>
    <row r="165" spans="14:33" ht="14.25">
      <c r="N165" s="7"/>
      <c r="O165" s="7"/>
      <c r="P165" s="7"/>
      <c r="Q165" s="7"/>
      <c r="R165" s="7"/>
      <c r="S165" s="7"/>
      <c r="T165" s="7"/>
      <c r="U165" s="7"/>
      <c r="V165" s="7"/>
      <c r="W165" s="7"/>
      <c r="X165" s="7"/>
      <c r="Y165" s="7"/>
      <c r="Z165" s="7"/>
      <c r="AA165" s="7"/>
      <c r="AB165" s="7"/>
      <c r="AC165" s="7"/>
      <c r="AD165" s="7"/>
      <c r="AE165" s="7"/>
      <c r="AF165" s="7"/>
      <c r="AG165" s="7"/>
    </row>
    <row r="166" spans="14:33" ht="14.25">
      <c r="N166" s="7"/>
      <c r="O166" s="7"/>
      <c r="P166" s="7"/>
      <c r="Q166" s="7"/>
      <c r="R166" s="7"/>
      <c r="S166" s="7"/>
      <c r="T166" s="7"/>
      <c r="U166" s="7"/>
      <c r="V166" s="7"/>
      <c r="W166" s="7"/>
      <c r="X166" s="7"/>
      <c r="Y166" s="7"/>
      <c r="Z166" s="7"/>
      <c r="AA166" s="7"/>
      <c r="AB166" s="7"/>
      <c r="AC166" s="7"/>
      <c r="AD166" s="7"/>
      <c r="AE166" s="7"/>
      <c r="AF166" s="7"/>
      <c r="AG166" s="7"/>
    </row>
    <row r="167" spans="14:33" ht="14.25">
      <c r="N167" s="7"/>
      <c r="O167" s="7"/>
      <c r="P167" s="7"/>
      <c r="Q167" s="7"/>
      <c r="R167" s="7"/>
      <c r="S167" s="7"/>
      <c r="T167" s="7"/>
      <c r="U167" s="7"/>
      <c r="V167" s="7"/>
      <c r="W167" s="7"/>
      <c r="X167" s="7"/>
      <c r="Y167" s="7"/>
      <c r="Z167" s="7"/>
      <c r="AA167" s="7"/>
      <c r="AB167" s="7"/>
      <c r="AC167" s="7"/>
      <c r="AD167" s="7"/>
      <c r="AE167" s="7"/>
      <c r="AF167" s="7"/>
      <c r="AG167" s="7"/>
    </row>
    <row r="168" spans="14:33" ht="14.25">
      <c r="N168" s="7"/>
      <c r="O168" s="7"/>
      <c r="P168" s="7"/>
      <c r="Q168" s="7"/>
      <c r="R168" s="7"/>
      <c r="S168" s="7"/>
      <c r="T168" s="7"/>
      <c r="U168" s="7"/>
      <c r="V168" s="7"/>
      <c r="W168" s="7"/>
      <c r="X168" s="7"/>
      <c r="Y168" s="7"/>
      <c r="Z168" s="7"/>
      <c r="AA168" s="7"/>
      <c r="AB168" s="7"/>
      <c r="AC168" s="7"/>
      <c r="AD168" s="7"/>
      <c r="AE168" s="7"/>
      <c r="AF168" s="7"/>
      <c r="AG168" s="7"/>
    </row>
    <row r="169" spans="14:33" ht="14.25">
      <c r="N169" s="7"/>
      <c r="O169" s="7"/>
      <c r="P169" s="7"/>
      <c r="Q169" s="7"/>
      <c r="R169" s="7"/>
      <c r="S169" s="7"/>
      <c r="T169" s="7"/>
      <c r="U169" s="7"/>
      <c r="V169" s="7"/>
      <c r="W169" s="7"/>
      <c r="X169" s="7"/>
      <c r="Y169" s="7"/>
      <c r="Z169" s="7"/>
      <c r="AA169" s="7"/>
      <c r="AB169" s="7"/>
      <c r="AC169" s="7"/>
      <c r="AD169" s="7"/>
      <c r="AE169" s="7"/>
      <c r="AF169" s="7"/>
      <c r="AG169" s="7"/>
    </row>
    <row r="170" spans="14:33" ht="14.25">
      <c r="N170" s="7"/>
      <c r="O170" s="7"/>
      <c r="P170" s="7"/>
      <c r="Q170" s="7"/>
      <c r="R170" s="7"/>
      <c r="S170" s="7"/>
      <c r="T170" s="7"/>
      <c r="U170" s="7"/>
      <c r="V170" s="7"/>
      <c r="W170" s="7"/>
      <c r="X170" s="7"/>
      <c r="Y170" s="7"/>
      <c r="Z170" s="7"/>
      <c r="AA170" s="7"/>
      <c r="AB170" s="7"/>
      <c r="AC170" s="7"/>
      <c r="AD170" s="7"/>
      <c r="AE170" s="7"/>
      <c r="AF170" s="7"/>
      <c r="AG170" s="7"/>
    </row>
    <row r="171" spans="14:33" ht="14.25">
      <c r="N171" s="7"/>
      <c r="O171" s="7"/>
      <c r="P171" s="7"/>
      <c r="Q171" s="7"/>
      <c r="R171" s="7"/>
      <c r="S171" s="7"/>
      <c r="T171" s="7"/>
      <c r="U171" s="7"/>
      <c r="V171" s="7"/>
      <c r="W171" s="7"/>
      <c r="X171" s="7"/>
      <c r="Y171" s="7"/>
      <c r="Z171" s="7"/>
      <c r="AA171" s="7"/>
      <c r="AB171" s="7"/>
      <c r="AC171" s="7"/>
      <c r="AD171" s="7"/>
      <c r="AE171" s="7"/>
      <c r="AF171" s="7"/>
      <c r="AG171" s="7"/>
    </row>
    <row r="172" spans="14:33" ht="14.25">
      <c r="N172" s="7"/>
      <c r="O172" s="7"/>
      <c r="P172" s="7"/>
      <c r="Q172" s="7"/>
      <c r="R172" s="7"/>
      <c r="S172" s="7"/>
      <c r="T172" s="7"/>
      <c r="U172" s="7"/>
      <c r="V172" s="7"/>
      <c r="W172" s="7"/>
      <c r="X172" s="7"/>
      <c r="Y172" s="7"/>
      <c r="Z172" s="7"/>
      <c r="AA172" s="7"/>
      <c r="AB172" s="7"/>
      <c r="AC172" s="7"/>
      <c r="AD172" s="7"/>
      <c r="AE172" s="7"/>
      <c r="AF172" s="7"/>
      <c r="AG172" s="7"/>
    </row>
    <row r="173" spans="14:33" ht="14.25">
      <c r="N173" s="7"/>
      <c r="O173" s="7"/>
      <c r="P173" s="7"/>
      <c r="Q173" s="7"/>
      <c r="R173" s="7"/>
      <c r="S173" s="7"/>
      <c r="T173" s="7"/>
      <c r="U173" s="7"/>
      <c r="V173" s="7"/>
      <c r="W173" s="7"/>
      <c r="X173" s="7"/>
      <c r="Y173" s="7"/>
      <c r="Z173" s="7"/>
      <c r="AA173" s="7"/>
      <c r="AB173" s="7"/>
      <c r="AC173" s="7"/>
      <c r="AD173" s="7"/>
      <c r="AE173" s="7"/>
      <c r="AF173" s="7"/>
      <c r="AG173" s="7"/>
    </row>
    <row r="174" spans="14:33" ht="14.25">
      <c r="N174" s="7"/>
      <c r="O174" s="7"/>
      <c r="P174" s="7"/>
      <c r="Q174" s="7"/>
      <c r="R174" s="7"/>
      <c r="S174" s="7"/>
      <c r="T174" s="7"/>
      <c r="U174" s="7"/>
      <c r="V174" s="7"/>
      <c r="W174" s="7"/>
      <c r="X174" s="7"/>
      <c r="Y174" s="7"/>
      <c r="Z174" s="7"/>
      <c r="AA174" s="7"/>
      <c r="AB174" s="7"/>
      <c r="AC174" s="7"/>
      <c r="AD174" s="7"/>
      <c r="AE174" s="7"/>
      <c r="AF174" s="7"/>
      <c r="AG174" s="7"/>
    </row>
    <row r="175" spans="14:33" ht="14.25">
      <c r="N175" s="7"/>
      <c r="O175" s="7"/>
      <c r="P175" s="7"/>
      <c r="Q175" s="7"/>
      <c r="R175" s="7"/>
      <c r="S175" s="7"/>
      <c r="T175" s="7"/>
      <c r="U175" s="7"/>
      <c r="V175" s="7"/>
      <c r="W175" s="7"/>
      <c r="X175" s="7"/>
      <c r="Y175" s="7"/>
      <c r="Z175" s="7"/>
      <c r="AA175" s="7"/>
      <c r="AB175" s="7"/>
      <c r="AC175" s="7"/>
      <c r="AD175" s="7"/>
      <c r="AE175" s="7"/>
      <c r="AF175" s="7"/>
      <c r="AG175" s="7"/>
    </row>
    <row r="176" spans="14:33" ht="14.25">
      <c r="N176" s="7"/>
      <c r="O176" s="7"/>
      <c r="P176" s="7"/>
      <c r="Q176" s="7"/>
      <c r="R176" s="7"/>
      <c r="S176" s="7"/>
      <c r="T176" s="7"/>
      <c r="U176" s="7"/>
      <c r="V176" s="7"/>
      <c r="W176" s="7"/>
      <c r="X176" s="7"/>
      <c r="Y176" s="7"/>
      <c r="Z176" s="7"/>
      <c r="AA176" s="7"/>
      <c r="AB176" s="7"/>
      <c r="AC176" s="7"/>
      <c r="AD176" s="7"/>
      <c r="AE176" s="7"/>
      <c r="AF176" s="7"/>
      <c r="AG176" s="7"/>
    </row>
    <row r="177" spans="14:33" ht="14.25">
      <c r="N177" s="7"/>
      <c r="O177" s="7"/>
      <c r="P177" s="7"/>
      <c r="Q177" s="7"/>
      <c r="R177" s="7"/>
      <c r="S177" s="7"/>
      <c r="T177" s="7"/>
      <c r="U177" s="7"/>
      <c r="V177" s="7"/>
      <c r="W177" s="7"/>
      <c r="X177" s="7"/>
      <c r="Y177" s="7"/>
      <c r="Z177" s="7"/>
      <c r="AA177" s="7"/>
      <c r="AB177" s="7"/>
      <c r="AC177" s="7"/>
      <c r="AD177" s="7"/>
      <c r="AE177" s="7"/>
      <c r="AF177" s="7"/>
      <c r="AG177" s="7"/>
    </row>
    <row r="178" spans="14:33" ht="14.25">
      <c r="N178" s="7"/>
      <c r="O178" s="7"/>
      <c r="P178" s="7"/>
      <c r="Q178" s="7"/>
      <c r="R178" s="7"/>
      <c r="S178" s="7"/>
      <c r="T178" s="7"/>
      <c r="U178" s="7"/>
      <c r="V178" s="7"/>
      <c r="W178" s="7"/>
      <c r="X178" s="7"/>
      <c r="Y178" s="7"/>
      <c r="Z178" s="7"/>
      <c r="AA178" s="7"/>
      <c r="AB178" s="7"/>
      <c r="AC178" s="7"/>
      <c r="AD178" s="7"/>
      <c r="AE178" s="7"/>
      <c r="AF178" s="7"/>
      <c r="AG178" s="7"/>
    </row>
    <row r="179" spans="14:33" ht="14.25">
      <c r="N179" s="7"/>
      <c r="O179" s="7"/>
      <c r="P179" s="7"/>
      <c r="Q179" s="7"/>
      <c r="R179" s="7"/>
      <c r="S179" s="7"/>
      <c r="T179" s="7"/>
      <c r="U179" s="7"/>
      <c r="V179" s="7"/>
      <c r="W179" s="7"/>
      <c r="X179" s="7"/>
      <c r="Y179" s="7"/>
      <c r="Z179" s="7"/>
      <c r="AA179" s="7"/>
      <c r="AB179" s="7"/>
      <c r="AC179" s="7"/>
      <c r="AD179" s="7"/>
      <c r="AE179" s="7"/>
      <c r="AF179" s="7"/>
      <c r="AG179" s="7"/>
    </row>
    <row r="180" spans="14:33" ht="14.25">
      <c r="N180" s="7"/>
      <c r="O180" s="7"/>
      <c r="P180" s="7"/>
      <c r="Q180" s="7"/>
      <c r="R180" s="7"/>
      <c r="S180" s="7"/>
      <c r="T180" s="7"/>
      <c r="U180" s="7"/>
      <c r="V180" s="7"/>
      <c r="W180" s="7"/>
      <c r="X180" s="7"/>
      <c r="Y180" s="7"/>
      <c r="Z180" s="7"/>
      <c r="AA180" s="7"/>
      <c r="AB180" s="7"/>
      <c r="AC180" s="7"/>
      <c r="AD180" s="7"/>
      <c r="AE180" s="7"/>
      <c r="AF180" s="7"/>
      <c r="AG180" s="7"/>
    </row>
    <row r="181" spans="14:33" ht="14.25">
      <c r="N181" s="7"/>
      <c r="O181" s="7"/>
      <c r="P181" s="7"/>
      <c r="Q181" s="7"/>
      <c r="R181" s="7"/>
      <c r="S181" s="7"/>
      <c r="T181" s="7"/>
      <c r="U181" s="7"/>
      <c r="V181" s="7"/>
      <c r="W181" s="7"/>
      <c r="X181" s="7"/>
      <c r="Y181" s="7"/>
      <c r="Z181" s="7"/>
      <c r="AA181" s="7"/>
      <c r="AB181" s="7"/>
      <c r="AC181" s="7"/>
      <c r="AD181" s="7"/>
      <c r="AE181" s="7"/>
      <c r="AF181" s="7"/>
      <c r="AG181" s="7"/>
    </row>
    <row r="182" spans="14:33" ht="14.25">
      <c r="N182" s="7"/>
      <c r="O182" s="7"/>
      <c r="P182" s="7"/>
      <c r="Q182" s="7"/>
      <c r="R182" s="7"/>
      <c r="S182" s="7"/>
      <c r="T182" s="7"/>
      <c r="U182" s="7"/>
      <c r="V182" s="7"/>
      <c r="W182" s="7"/>
      <c r="X182" s="7"/>
      <c r="Y182" s="7"/>
      <c r="Z182" s="7"/>
      <c r="AA182" s="7"/>
      <c r="AB182" s="7"/>
      <c r="AC182" s="7"/>
      <c r="AD182" s="7"/>
      <c r="AE182" s="7"/>
      <c r="AF182" s="7"/>
      <c r="AG182" s="7"/>
    </row>
    <row r="183" spans="14:33" ht="14.25">
      <c r="N183" s="7"/>
      <c r="O183" s="7"/>
      <c r="P183" s="7"/>
      <c r="Q183" s="7"/>
      <c r="R183" s="7"/>
      <c r="S183" s="7"/>
      <c r="T183" s="7"/>
      <c r="U183" s="7"/>
      <c r="V183" s="7"/>
      <c r="W183" s="7"/>
      <c r="X183" s="7"/>
      <c r="Y183" s="7"/>
      <c r="Z183" s="7"/>
      <c r="AA183" s="7"/>
      <c r="AB183" s="7"/>
      <c r="AC183" s="7"/>
      <c r="AD183" s="7"/>
      <c r="AE183" s="7"/>
      <c r="AF183" s="7"/>
      <c r="AG183" s="7"/>
    </row>
    <row r="184" spans="14:33" ht="14.25">
      <c r="N184" s="7"/>
      <c r="O184" s="7"/>
      <c r="P184" s="7"/>
      <c r="Q184" s="7"/>
      <c r="R184" s="7"/>
      <c r="S184" s="7"/>
      <c r="T184" s="7"/>
      <c r="U184" s="7"/>
      <c r="V184" s="7"/>
      <c r="W184" s="7"/>
      <c r="X184" s="7"/>
      <c r="Y184" s="7"/>
      <c r="Z184" s="7"/>
      <c r="AA184" s="7"/>
      <c r="AB184" s="7"/>
      <c r="AC184" s="7"/>
      <c r="AD184" s="7"/>
      <c r="AE184" s="7"/>
      <c r="AF184" s="7"/>
      <c r="AG184" s="7"/>
    </row>
    <row r="185" spans="14:33" ht="14.25">
      <c r="N185" s="7"/>
      <c r="O185" s="7"/>
      <c r="P185" s="7"/>
      <c r="Q185" s="7"/>
      <c r="R185" s="7"/>
      <c r="S185" s="7"/>
      <c r="T185" s="7"/>
      <c r="U185" s="7"/>
      <c r="V185" s="7"/>
      <c r="W185" s="7"/>
      <c r="X185" s="7"/>
      <c r="Y185" s="7"/>
      <c r="Z185" s="7"/>
      <c r="AA185" s="7"/>
      <c r="AB185" s="7"/>
      <c r="AC185" s="7"/>
      <c r="AD185" s="7"/>
      <c r="AE185" s="7"/>
      <c r="AF185" s="7"/>
      <c r="AG185" s="7"/>
    </row>
    <row r="186" spans="14:33" ht="14.25">
      <c r="N186" s="7"/>
      <c r="O186" s="7"/>
      <c r="P186" s="7"/>
      <c r="Q186" s="7"/>
      <c r="R186" s="7"/>
      <c r="S186" s="7"/>
      <c r="T186" s="7"/>
      <c r="U186" s="7"/>
      <c r="V186" s="7"/>
      <c r="W186" s="7"/>
      <c r="X186" s="7"/>
      <c r="Y186" s="7"/>
      <c r="Z186" s="7"/>
      <c r="AA186" s="7"/>
      <c r="AB186" s="7"/>
      <c r="AC186" s="7"/>
      <c r="AD186" s="7"/>
      <c r="AE186" s="7"/>
      <c r="AF186" s="7"/>
      <c r="AG186" s="7"/>
    </row>
    <row r="187" spans="14:33" ht="14.25">
      <c r="N187" s="7"/>
      <c r="O187" s="7"/>
      <c r="P187" s="7"/>
      <c r="Q187" s="7"/>
      <c r="R187" s="7"/>
      <c r="S187" s="7"/>
      <c r="T187" s="7"/>
      <c r="U187" s="7"/>
      <c r="V187" s="7"/>
      <c r="W187" s="7"/>
      <c r="X187" s="7"/>
      <c r="Y187" s="7"/>
      <c r="Z187" s="7"/>
      <c r="AA187" s="7"/>
      <c r="AB187" s="7"/>
      <c r="AC187" s="7"/>
      <c r="AD187" s="7"/>
      <c r="AE187" s="7"/>
      <c r="AF187" s="7"/>
      <c r="AG187" s="7"/>
    </row>
    <row r="188" spans="14:33" ht="14.25">
      <c r="N188" s="7"/>
      <c r="O188" s="7"/>
      <c r="P188" s="7"/>
      <c r="Q188" s="7"/>
      <c r="R188" s="7"/>
      <c r="S188" s="7"/>
      <c r="T188" s="7"/>
      <c r="U188" s="7"/>
      <c r="V188" s="7"/>
      <c r="W188" s="7"/>
      <c r="X188" s="7"/>
      <c r="Y188" s="7"/>
      <c r="Z188" s="7"/>
      <c r="AA188" s="7"/>
      <c r="AB188" s="7"/>
      <c r="AC188" s="7"/>
      <c r="AD188" s="7"/>
      <c r="AE188" s="7"/>
      <c r="AF188" s="7"/>
      <c r="AG188" s="7"/>
    </row>
    <row r="189" spans="14:33" ht="14.25">
      <c r="N189" s="7"/>
      <c r="O189" s="7"/>
      <c r="P189" s="7"/>
      <c r="Q189" s="7"/>
      <c r="R189" s="7"/>
      <c r="S189" s="7"/>
      <c r="T189" s="7"/>
      <c r="U189" s="7"/>
      <c r="V189" s="7"/>
      <c r="W189" s="7"/>
      <c r="X189" s="7"/>
      <c r="Y189" s="7"/>
      <c r="Z189" s="7"/>
      <c r="AA189" s="7"/>
      <c r="AB189" s="7"/>
      <c r="AC189" s="7"/>
      <c r="AD189" s="7"/>
      <c r="AE189" s="7"/>
      <c r="AF189" s="7"/>
      <c r="AG189" s="7"/>
    </row>
    <row r="190" spans="14:33" ht="14.25">
      <c r="N190" s="7"/>
      <c r="O190" s="7"/>
      <c r="P190" s="7"/>
      <c r="Q190" s="7"/>
      <c r="R190" s="7"/>
      <c r="S190" s="7"/>
      <c r="T190" s="7"/>
      <c r="U190" s="7"/>
      <c r="V190" s="7"/>
      <c r="W190" s="7"/>
      <c r="X190" s="7"/>
      <c r="Y190" s="7"/>
      <c r="Z190" s="7"/>
      <c r="AA190" s="7"/>
      <c r="AB190" s="7"/>
      <c r="AC190" s="7"/>
      <c r="AD190" s="7"/>
      <c r="AE190" s="7"/>
      <c r="AF190" s="7"/>
      <c r="AG190" s="7"/>
    </row>
    <row r="191" spans="14:33" ht="14.25">
      <c r="N191" s="7"/>
      <c r="O191" s="7"/>
      <c r="P191" s="7"/>
      <c r="Q191" s="7"/>
      <c r="R191" s="7"/>
      <c r="S191" s="7"/>
      <c r="T191" s="7"/>
      <c r="U191" s="7"/>
      <c r="V191" s="7"/>
      <c r="W191" s="7"/>
      <c r="X191" s="7"/>
      <c r="Y191" s="7"/>
      <c r="Z191" s="7"/>
      <c r="AA191" s="7"/>
      <c r="AB191" s="7"/>
      <c r="AC191" s="7"/>
      <c r="AD191" s="7"/>
      <c r="AE191" s="7"/>
      <c r="AF191" s="7"/>
      <c r="AG191" s="7"/>
    </row>
    <row r="192" spans="14:33" ht="14.25">
      <c r="N192" s="7"/>
      <c r="O192" s="7"/>
      <c r="P192" s="7"/>
      <c r="Q192" s="7"/>
      <c r="R192" s="7"/>
      <c r="S192" s="7"/>
      <c r="T192" s="7"/>
      <c r="U192" s="7"/>
      <c r="V192" s="7"/>
      <c r="W192" s="7"/>
      <c r="X192" s="7"/>
      <c r="Y192" s="7"/>
      <c r="Z192" s="7"/>
      <c r="AA192" s="7"/>
      <c r="AB192" s="7"/>
      <c r="AC192" s="7"/>
      <c r="AD192" s="7"/>
      <c r="AE192" s="7"/>
      <c r="AF192" s="7"/>
      <c r="AG192" s="7"/>
    </row>
    <row r="193" spans="14:33" ht="14.25">
      <c r="N193" s="7"/>
      <c r="O193" s="7"/>
      <c r="P193" s="7"/>
      <c r="Q193" s="7"/>
      <c r="R193" s="7"/>
      <c r="S193" s="7"/>
      <c r="T193" s="7"/>
      <c r="U193" s="7"/>
      <c r="V193" s="7"/>
      <c r="W193" s="7"/>
      <c r="X193" s="7"/>
      <c r="Y193" s="7"/>
      <c r="Z193" s="7"/>
      <c r="AA193" s="7"/>
      <c r="AB193" s="7"/>
      <c r="AC193" s="7"/>
      <c r="AD193" s="7"/>
      <c r="AE193" s="7"/>
      <c r="AF193" s="7"/>
      <c r="AG193" s="7"/>
    </row>
    <row r="194" spans="14:33" ht="14.25">
      <c r="N194" s="7"/>
      <c r="O194" s="7"/>
      <c r="P194" s="7"/>
      <c r="Q194" s="7"/>
      <c r="R194" s="7"/>
      <c r="S194" s="7"/>
      <c r="T194" s="7"/>
      <c r="U194" s="7"/>
      <c r="V194" s="7"/>
      <c r="W194" s="7"/>
      <c r="X194" s="7"/>
      <c r="Y194" s="7"/>
      <c r="Z194" s="7"/>
      <c r="AA194" s="7"/>
      <c r="AB194" s="7"/>
      <c r="AC194" s="7"/>
      <c r="AD194" s="7"/>
      <c r="AE194" s="7"/>
      <c r="AF194" s="7"/>
      <c r="AG194" s="7"/>
    </row>
    <row r="195" spans="14:33" ht="14.25">
      <c r="N195" s="7"/>
      <c r="O195" s="7"/>
      <c r="P195" s="7"/>
      <c r="Q195" s="7"/>
      <c r="R195" s="7"/>
      <c r="S195" s="7"/>
      <c r="T195" s="7"/>
      <c r="U195" s="7"/>
      <c r="V195" s="7"/>
      <c r="W195" s="7"/>
      <c r="X195" s="7"/>
      <c r="Y195" s="7"/>
      <c r="Z195" s="7"/>
      <c r="AA195" s="7"/>
      <c r="AB195" s="7"/>
      <c r="AC195" s="7"/>
      <c r="AD195" s="7"/>
      <c r="AE195" s="7"/>
      <c r="AF195" s="7"/>
      <c r="AG195" s="7"/>
    </row>
    <row r="196" spans="14:33" ht="14.25">
      <c r="N196" s="7"/>
      <c r="O196" s="7"/>
      <c r="P196" s="7"/>
      <c r="Q196" s="7"/>
      <c r="R196" s="7"/>
      <c r="S196" s="7"/>
      <c r="T196" s="7"/>
      <c r="U196" s="7"/>
      <c r="V196" s="7"/>
      <c r="W196" s="7"/>
      <c r="X196" s="7"/>
      <c r="Y196" s="7"/>
      <c r="Z196" s="7"/>
      <c r="AA196" s="7"/>
      <c r="AB196" s="7"/>
      <c r="AC196" s="7"/>
      <c r="AD196" s="7"/>
      <c r="AE196" s="7"/>
      <c r="AF196" s="7"/>
      <c r="AG196" s="7"/>
    </row>
    <row r="197" spans="14:33" ht="14.25">
      <c r="N197" s="7"/>
      <c r="O197" s="7"/>
      <c r="P197" s="7"/>
      <c r="Q197" s="7"/>
      <c r="R197" s="7"/>
      <c r="S197" s="7"/>
      <c r="T197" s="7"/>
      <c r="U197" s="7"/>
      <c r="V197" s="7"/>
      <c r="W197" s="7"/>
      <c r="X197" s="7"/>
      <c r="Y197" s="7"/>
      <c r="Z197" s="7"/>
      <c r="AA197" s="7"/>
      <c r="AB197" s="7"/>
      <c r="AC197" s="7"/>
      <c r="AD197" s="7"/>
      <c r="AE197" s="7"/>
      <c r="AF197" s="7"/>
      <c r="AG197" s="7"/>
    </row>
    <row r="198" spans="14:33" ht="14.25">
      <c r="N198" s="7"/>
      <c r="O198" s="7"/>
      <c r="P198" s="7"/>
      <c r="Q198" s="7"/>
      <c r="R198" s="7"/>
      <c r="S198" s="7"/>
      <c r="T198" s="7"/>
      <c r="U198" s="7"/>
      <c r="V198" s="7"/>
      <c r="W198" s="7"/>
      <c r="X198" s="7"/>
      <c r="Y198" s="7"/>
      <c r="Z198" s="7"/>
      <c r="AA198" s="7"/>
      <c r="AB198" s="7"/>
      <c r="AC198" s="7"/>
      <c r="AD198" s="7"/>
      <c r="AE198" s="7"/>
      <c r="AF198" s="7"/>
      <c r="AG198" s="7"/>
    </row>
    <row r="199" spans="14:33" ht="14.25">
      <c r="N199" s="7"/>
      <c r="O199" s="7"/>
      <c r="P199" s="7"/>
      <c r="Q199" s="7"/>
      <c r="R199" s="7"/>
      <c r="S199" s="7"/>
      <c r="T199" s="7"/>
      <c r="U199" s="7"/>
      <c r="V199" s="7"/>
      <c r="W199" s="7"/>
      <c r="X199" s="7"/>
      <c r="Y199" s="7"/>
      <c r="Z199" s="7"/>
      <c r="AA199" s="7"/>
      <c r="AB199" s="7"/>
      <c r="AC199" s="7"/>
      <c r="AD199" s="7"/>
      <c r="AE199" s="7"/>
      <c r="AF199" s="7"/>
      <c r="AG199" s="7"/>
    </row>
    <row r="200" spans="14:33" ht="14.25">
      <c r="N200" s="7"/>
      <c r="O200" s="7"/>
      <c r="P200" s="7"/>
      <c r="Q200" s="7"/>
      <c r="R200" s="7"/>
      <c r="S200" s="7"/>
      <c r="T200" s="7"/>
      <c r="U200" s="7"/>
      <c r="V200" s="7"/>
      <c r="W200" s="7"/>
      <c r="X200" s="7"/>
      <c r="Y200" s="7"/>
      <c r="Z200" s="7"/>
      <c r="AA200" s="7"/>
      <c r="AB200" s="7"/>
      <c r="AC200" s="7"/>
      <c r="AD200" s="7"/>
      <c r="AE200" s="7"/>
      <c r="AF200" s="7"/>
      <c r="AG200" s="7"/>
    </row>
    <row r="201" spans="14:33" ht="14.25">
      <c r="N201" s="7"/>
      <c r="O201" s="7"/>
      <c r="P201" s="7"/>
      <c r="Q201" s="7"/>
      <c r="R201" s="7"/>
      <c r="S201" s="7"/>
      <c r="T201" s="7"/>
      <c r="U201" s="7"/>
      <c r="V201" s="7"/>
      <c r="W201" s="7"/>
      <c r="X201" s="7"/>
      <c r="Y201" s="7"/>
      <c r="Z201" s="7"/>
      <c r="AA201" s="7"/>
      <c r="AB201" s="7"/>
      <c r="AC201" s="7"/>
      <c r="AD201" s="7"/>
      <c r="AE201" s="7"/>
      <c r="AF201" s="7"/>
      <c r="AG201" s="7"/>
    </row>
    <row r="202" spans="14:33" ht="14.25">
      <c r="N202" s="7"/>
      <c r="O202" s="7"/>
      <c r="P202" s="7"/>
      <c r="Q202" s="7"/>
      <c r="R202" s="7"/>
      <c r="S202" s="7"/>
      <c r="T202" s="7"/>
      <c r="U202" s="7"/>
      <c r="V202" s="7"/>
      <c r="W202" s="7"/>
      <c r="X202" s="7"/>
      <c r="Y202" s="7"/>
      <c r="Z202" s="7"/>
      <c r="AA202" s="7"/>
      <c r="AB202" s="7"/>
      <c r="AC202" s="7"/>
      <c r="AD202" s="7"/>
      <c r="AE202" s="7"/>
      <c r="AF202" s="7"/>
      <c r="AG202" s="7"/>
    </row>
    <row r="203" spans="14:33" ht="14.25">
      <c r="N203" s="7"/>
      <c r="O203" s="7"/>
      <c r="P203" s="7"/>
      <c r="Q203" s="7"/>
      <c r="R203" s="7"/>
      <c r="S203" s="7"/>
      <c r="T203" s="7"/>
      <c r="U203" s="7"/>
      <c r="V203" s="7"/>
      <c r="W203" s="7"/>
      <c r="X203" s="7"/>
      <c r="Y203" s="7"/>
      <c r="Z203" s="7"/>
      <c r="AA203" s="7"/>
      <c r="AB203" s="7"/>
      <c r="AC203" s="7"/>
      <c r="AD203" s="7"/>
      <c r="AE203" s="7"/>
      <c r="AF203" s="7"/>
      <c r="AG203" s="7"/>
    </row>
    <row r="204" spans="14:33" ht="14.25">
      <c r="N204" s="7"/>
      <c r="O204" s="7"/>
      <c r="P204" s="7"/>
      <c r="Q204" s="7"/>
      <c r="R204" s="7"/>
      <c r="S204" s="7"/>
      <c r="T204" s="7"/>
      <c r="U204" s="7"/>
      <c r="V204" s="7"/>
      <c r="W204" s="7"/>
      <c r="X204" s="7"/>
      <c r="Y204" s="7"/>
      <c r="Z204" s="7"/>
      <c r="AA204" s="7"/>
      <c r="AB204" s="7"/>
      <c r="AC204" s="7"/>
      <c r="AD204" s="7"/>
      <c r="AE204" s="7"/>
      <c r="AF204" s="7"/>
      <c r="AG204" s="7"/>
    </row>
    <row r="205" spans="14:33" ht="14.25">
      <c r="N205" s="7"/>
      <c r="O205" s="7"/>
      <c r="P205" s="7"/>
      <c r="Q205" s="7"/>
      <c r="R205" s="7"/>
      <c r="S205" s="7"/>
      <c r="T205" s="7"/>
      <c r="U205" s="7"/>
      <c r="V205" s="7"/>
      <c r="W205" s="7"/>
      <c r="X205" s="7"/>
      <c r="Y205" s="7"/>
      <c r="Z205" s="7"/>
      <c r="AA205" s="7"/>
      <c r="AB205" s="7"/>
      <c r="AC205" s="7"/>
      <c r="AD205" s="7"/>
      <c r="AE205" s="7"/>
      <c r="AF205" s="7"/>
      <c r="AG205" s="7"/>
    </row>
    <row r="206" spans="14:33" ht="14.25">
      <c r="N206" s="7"/>
      <c r="O206" s="7"/>
      <c r="P206" s="7"/>
      <c r="Q206" s="7"/>
      <c r="R206" s="7"/>
      <c r="S206" s="7"/>
      <c r="T206" s="7"/>
      <c r="U206" s="7"/>
      <c r="V206" s="7"/>
      <c r="W206" s="7"/>
      <c r="X206" s="7"/>
      <c r="Y206" s="7"/>
      <c r="Z206" s="7"/>
      <c r="AA206" s="7"/>
      <c r="AB206" s="7"/>
      <c r="AC206" s="7"/>
      <c r="AD206" s="7"/>
      <c r="AE206" s="7"/>
      <c r="AF206" s="7"/>
      <c r="AG206" s="7"/>
    </row>
    <row r="207" spans="14:33" ht="14.25">
      <c r="N207" s="7"/>
      <c r="O207" s="7"/>
      <c r="P207" s="7"/>
      <c r="Q207" s="7"/>
      <c r="R207" s="7"/>
      <c r="S207" s="7"/>
      <c r="T207" s="7"/>
      <c r="U207" s="7"/>
      <c r="V207" s="7"/>
      <c r="W207" s="7"/>
      <c r="X207" s="7"/>
      <c r="Y207" s="7"/>
      <c r="Z207" s="7"/>
      <c r="AA207" s="7"/>
      <c r="AB207" s="7"/>
      <c r="AC207" s="7"/>
      <c r="AD207" s="7"/>
      <c r="AE207" s="7"/>
      <c r="AF207" s="7"/>
      <c r="AG207" s="7"/>
    </row>
    <row r="208" spans="14:33" ht="14.25">
      <c r="N208" s="7"/>
      <c r="O208" s="7"/>
      <c r="P208" s="7"/>
      <c r="Q208" s="7"/>
      <c r="R208" s="7"/>
      <c r="S208" s="7"/>
      <c r="T208" s="7"/>
      <c r="U208" s="7"/>
      <c r="V208" s="7"/>
      <c r="W208" s="7"/>
      <c r="X208" s="7"/>
      <c r="Y208" s="7"/>
      <c r="Z208" s="7"/>
      <c r="AA208" s="7"/>
      <c r="AB208" s="7"/>
      <c r="AC208" s="7"/>
      <c r="AD208" s="7"/>
      <c r="AE208" s="7"/>
      <c r="AF208" s="7"/>
      <c r="AG208" s="7"/>
    </row>
    <row r="209" spans="14:33" ht="14.25">
      <c r="N209" s="7"/>
      <c r="O209" s="7"/>
      <c r="P209" s="7"/>
      <c r="Q209" s="7"/>
      <c r="R209" s="7"/>
      <c r="S209" s="7"/>
      <c r="T209" s="7"/>
      <c r="U209" s="7"/>
      <c r="V209" s="7"/>
      <c r="W209" s="7"/>
      <c r="X209" s="7"/>
      <c r="Y209" s="7"/>
      <c r="Z209" s="7"/>
      <c r="AA209" s="7"/>
      <c r="AB209" s="7"/>
      <c r="AC209" s="7"/>
      <c r="AD209" s="7"/>
      <c r="AE209" s="7"/>
      <c r="AF209" s="7"/>
      <c r="AG209" s="7"/>
    </row>
    <row r="210" spans="14:33" ht="14.25">
      <c r="N210" s="7"/>
      <c r="O210" s="7"/>
      <c r="P210" s="7"/>
      <c r="Q210" s="7"/>
      <c r="R210" s="7"/>
      <c r="S210" s="7"/>
      <c r="T210" s="7"/>
      <c r="U210" s="7"/>
      <c r="V210" s="7"/>
      <c r="W210" s="7"/>
      <c r="X210" s="7"/>
      <c r="Y210" s="7"/>
      <c r="Z210" s="7"/>
      <c r="AA210" s="7"/>
      <c r="AB210" s="7"/>
      <c r="AC210" s="7"/>
      <c r="AD210" s="7"/>
      <c r="AE210" s="7"/>
      <c r="AF210" s="7"/>
      <c r="AG210" s="7"/>
    </row>
    <row r="211" spans="14:33" ht="14.25">
      <c r="N211" s="7"/>
      <c r="O211" s="7"/>
      <c r="P211" s="7"/>
      <c r="Q211" s="7"/>
      <c r="R211" s="7"/>
      <c r="S211" s="7"/>
      <c r="T211" s="7"/>
      <c r="U211" s="7"/>
      <c r="V211" s="7"/>
      <c r="W211" s="7"/>
      <c r="X211" s="7"/>
      <c r="Y211" s="7"/>
      <c r="Z211" s="7"/>
      <c r="AA211" s="7"/>
      <c r="AB211" s="7"/>
      <c r="AC211" s="7"/>
      <c r="AD211" s="7"/>
      <c r="AE211" s="7"/>
      <c r="AF211" s="7"/>
      <c r="AG211" s="7"/>
    </row>
    <row r="212" spans="14:33" ht="14.25">
      <c r="N212" s="7"/>
      <c r="O212" s="7"/>
      <c r="P212" s="7"/>
      <c r="Q212" s="7"/>
      <c r="R212" s="7"/>
      <c r="S212" s="7"/>
      <c r="T212" s="7"/>
      <c r="U212" s="7"/>
      <c r="V212" s="7"/>
      <c r="W212" s="7"/>
      <c r="X212" s="7"/>
      <c r="Y212" s="7"/>
      <c r="Z212" s="7"/>
      <c r="AA212" s="7"/>
      <c r="AB212" s="7"/>
      <c r="AC212" s="7"/>
      <c r="AD212" s="7"/>
      <c r="AE212" s="7"/>
      <c r="AF212" s="7"/>
      <c r="AG212" s="7"/>
    </row>
    <row r="213" spans="14:33" ht="14.25">
      <c r="N213" s="7"/>
      <c r="O213" s="7"/>
      <c r="P213" s="7"/>
      <c r="Q213" s="7"/>
      <c r="R213" s="7"/>
      <c r="S213" s="7"/>
      <c r="T213" s="7"/>
      <c r="U213" s="7"/>
      <c r="V213" s="7"/>
      <c r="W213" s="7"/>
      <c r="X213" s="7"/>
      <c r="Y213" s="7"/>
      <c r="Z213" s="7"/>
      <c r="AA213" s="7"/>
      <c r="AB213" s="7"/>
      <c r="AC213" s="7"/>
      <c r="AD213" s="7"/>
      <c r="AE213" s="7"/>
      <c r="AF213" s="7"/>
      <c r="AG213" s="7"/>
    </row>
    <row r="214" spans="14:33" ht="14.25">
      <c r="N214" s="7"/>
      <c r="O214" s="7"/>
      <c r="P214" s="7"/>
      <c r="Q214" s="7"/>
      <c r="R214" s="7"/>
      <c r="S214" s="7"/>
      <c r="T214" s="7"/>
      <c r="U214" s="7"/>
      <c r="V214" s="7"/>
      <c r="W214" s="7"/>
      <c r="X214" s="7"/>
      <c r="Y214" s="7"/>
      <c r="Z214" s="7"/>
      <c r="AA214" s="7"/>
      <c r="AB214" s="7"/>
      <c r="AC214" s="7"/>
      <c r="AD214" s="7"/>
      <c r="AE214" s="7"/>
      <c r="AF214" s="7"/>
      <c r="AG214" s="7"/>
    </row>
    <row r="215" spans="14:33" ht="14.25">
      <c r="N215" s="7"/>
      <c r="O215" s="7"/>
      <c r="P215" s="7"/>
      <c r="Q215" s="7"/>
      <c r="R215" s="7"/>
      <c r="S215" s="7"/>
      <c r="T215" s="7"/>
      <c r="U215" s="7"/>
      <c r="V215" s="7"/>
      <c r="W215" s="7"/>
      <c r="X215" s="7"/>
      <c r="Y215" s="7"/>
      <c r="Z215" s="7"/>
      <c r="AA215" s="7"/>
      <c r="AB215" s="7"/>
      <c r="AC215" s="7"/>
      <c r="AD215" s="7"/>
      <c r="AE215" s="7"/>
      <c r="AF215" s="7"/>
      <c r="AG215" s="7"/>
    </row>
    <row r="216" spans="14:33" ht="14.25">
      <c r="N216" s="7"/>
      <c r="O216" s="7"/>
      <c r="P216" s="7"/>
      <c r="Q216" s="7"/>
      <c r="R216" s="7"/>
      <c r="S216" s="7"/>
      <c r="T216" s="7"/>
      <c r="U216" s="7"/>
      <c r="V216" s="7"/>
      <c r="W216" s="7"/>
      <c r="X216" s="7"/>
      <c r="Y216" s="7"/>
      <c r="Z216" s="7"/>
      <c r="AA216" s="7"/>
      <c r="AB216" s="7"/>
      <c r="AC216" s="7"/>
      <c r="AD216" s="7"/>
      <c r="AE216" s="7"/>
      <c r="AF216" s="7"/>
      <c r="AG216" s="7"/>
    </row>
    <row r="217" spans="14:33" ht="14.25">
      <c r="N217" s="7"/>
      <c r="O217" s="7"/>
      <c r="P217" s="7"/>
      <c r="Q217" s="7"/>
      <c r="R217" s="7"/>
      <c r="S217" s="7"/>
      <c r="T217" s="7"/>
      <c r="U217" s="7"/>
      <c r="V217" s="7"/>
      <c r="W217" s="7"/>
      <c r="X217" s="7"/>
      <c r="Y217" s="7"/>
      <c r="Z217" s="7"/>
      <c r="AA217" s="7"/>
      <c r="AB217" s="7"/>
      <c r="AC217" s="7"/>
      <c r="AD217" s="7"/>
      <c r="AE217" s="7"/>
      <c r="AF217" s="7"/>
      <c r="AG217" s="7"/>
    </row>
    <row r="218" spans="14:33" ht="14.25">
      <c r="N218" s="7"/>
      <c r="O218" s="7"/>
      <c r="P218" s="7"/>
      <c r="Q218" s="7"/>
      <c r="R218" s="7"/>
      <c r="S218" s="7"/>
      <c r="T218" s="7"/>
      <c r="U218" s="7"/>
      <c r="V218" s="7"/>
      <c r="W218" s="7"/>
      <c r="X218" s="7"/>
      <c r="Y218" s="7"/>
      <c r="Z218" s="7"/>
      <c r="AA218" s="7"/>
      <c r="AB218" s="7"/>
      <c r="AC218" s="7"/>
      <c r="AD218" s="7"/>
      <c r="AE218" s="7"/>
      <c r="AF218" s="7"/>
      <c r="AG218" s="7"/>
    </row>
    <row r="219" spans="14:33" ht="14.25">
      <c r="N219" s="7"/>
      <c r="O219" s="7"/>
      <c r="P219" s="7"/>
      <c r="Q219" s="7"/>
      <c r="R219" s="7"/>
      <c r="S219" s="7"/>
      <c r="T219" s="7"/>
      <c r="U219" s="7"/>
      <c r="V219" s="7"/>
      <c r="W219" s="7"/>
      <c r="X219" s="7"/>
      <c r="Y219" s="7"/>
      <c r="Z219" s="7"/>
      <c r="AA219" s="7"/>
      <c r="AB219" s="7"/>
      <c r="AC219" s="7"/>
      <c r="AD219" s="7"/>
      <c r="AE219" s="7"/>
      <c r="AF219" s="7"/>
      <c r="AG219" s="7"/>
    </row>
    <row r="220" spans="14:33" ht="14.25">
      <c r="N220" s="7"/>
      <c r="O220" s="7"/>
      <c r="P220" s="7"/>
      <c r="Q220" s="7"/>
      <c r="R220" s="7"/>
      <c r="S220" s="7"/>
      <c r="T220" s="7"/>
      <c r="U220" s="7"/>
      <c r="V220" s="7"/>
      <c r="W220" s="7"/>
      <c r="X220" s="7"/>
      <c r="Y220" s="7"/>
      <c r="Z220" s="7"/>
      <c r="AA220" s="7"/>
      <c r="AB220" s="7"/>
      <c r="AC220" s="7"/>
      <c r="AD220" s="7"/>
      <c r="AE220" s="7"/>
      <c r="AF220" s="7"/>
      <c r="AG220" s="7"/>
    </row>
    <row r="221" spans="14:33" ht="14.25">
      <c r="N221" s="7"/>
      <c r="O221" s="7"/>
      <c r="P221" s="7"/>
      <c r="Q221" s="7"/>
      <c r="R221" s="7"/>
      <c r="S221" s="7"/>
      <c r="T221" s="7"/>
      <c r="U221" s="7"/>
      <c r="V221" s="7"/>
      <c r="W221" s="7"/>
      <c r="X221" s="7"/>
      <c r="Y221" s="7"/>
      <c r="Z221" s="7"/>
      <c r="AA221" s="7"/>
      <c r="AB221" s="7"/>
      <c r="AC221" s="7"/>
      <c r="AD221" s="7"/>
      <c r="AE221" s="7"/>
      <c r="AF221" s="7"/>
      <c r="AG221" s="7"/>
    </row>
    <row r="222" spans="14:33" ht="14.25">
      <c r="N222" s="7"/>
      <c r="O222" s="7"/>
      <c r="P222" s="7"/>
      <c r="Q222" s="7"/>
      <c r="R222" s="7"/>
      <c r="S222" s="7"/>
      <c r="T222" s="7"/>
      <c r="U222" s="7"/>
      <c r="V222" s="7"/>
      <c r="W222" s="7"/>
      <c r="X222" s="7"/>
      <c r="Y222" s="7"/>
      <c r="Z222" s="7"/>
      <c r="AA222" s="7"/>
      <c r="AB222" s="7"/>
      <c r="AC222" s="7"/>
      <c r="AD222" s="7"/>
      <c r="AE222" s="7"/>
      <c r="AF222" s="7"/>
      <c r="AG222" s="7"/>
    </row>
    <row r="223" spans="14:33" ht="14.25">
      <c r="N223" s="7"/>
      <c r="O223" s="7"/>
      <c r="P223" s="7"/>
      <c r="Q223" s="7"/>
      <c r="R223" s="7"/>
      <c r="S223" s="7"/>
      <c r="T223" s="7"/>
      <c r="U223" s="7"/>
      <c r="V223" s="7"/>
      <c r="W223" s="7"/>
      <c r="X223" s="7"/>
      <c r="Y223" s="7"/>
      <c r="Z223" s="7"/>
      <c r="AA223" s="7"/>
      <c r="AB223" s="7"/>
      <c r="AC223" s="7"/>
      <c r="AD223" s="7"/>
      <c r="AE223" s="7"/>
      <c r="AF223" s="7"/>
      <c r="AG223" s="7"/>
    </row>
    <row r="224" spans="14:33" ht="14.25">
      <c r="N224" s="7"/>
      <c r="O224" s="7"/>
      <c r="P224" s="7"/>
      <c r="Q224" s="7"/>
      <c r="R224" s="7"/>
      <c r="S224" s="7"/>
      <c r="T224" s="7"/>
      <c r="U224" s="7"/>
      <c r="V224" s="7"/>
      <c r="W224" s="7"/>
      <c r="X224" s="7"/>
      <c r="Y224" s="7"/>
      <c r="Z224" s="7"/>
      <c r="AA224" s="7"/>
      <c r="AB224" s="7"/>
      <c r="AC224" s="7"/>
      <c r="AD224" s="7"/>
      <c r="AE224" s="7"/>
      <c r="AF224" s="7"/>
      <c r="AG224" s="7"/>
    </row>
    <row r="225" spans="14:33" ht="14.25">
      <c r="N225" s="7"/>
      <c r="O225" s="7"/>
      <c r="P225" s="7"/>
      <c r="Q225" s="7"/>
      <c r="R225" s="7"/>
      <c r="S225" s="7"/>
      <c r="T225" s="7"/>
      <c r="U225" s="7"/>
      <c r="V225" s="7"/>
      <c r="W225" s="7"/>
      <c r="X225" s="7"/>
      <c r="Y225" s="7"/>
      <c r="Z225" s="7"/>
      <c r="AA225" s="7"/>
      <c r="AB225" s="7"/>
      <c r="AC225" s="7"/>
      <c r="AD225" s="7"/>
      <c r="AE225" s="7"/>
      <c r="AF225" s="7"/>
      <c r="AG225" s="7"/>
    </row>
    <row r="226" spans="14:33" ht="14.25">
      <c r="N226" s="7"/>
      <c r="O226" s="7"/>
      <c r="P226" s="7"/>
      <c r="Q226" s="7"/>
      <c r="R226" s="7"/>
      <c r="S226" s="7"/>
      <c r="T226" s="7"/>
      <c r="U226" s="7"/>
      <c r="V226" s="7"/>
      <c r="W226" s="7"/>
      <c r="X226" s="7"/>
      <c r="Y226" s="7"/>
      <c r="Z226" s="7"/>
      <c r="AA226" s="7"/>
      <c r="AB226" s="7"/>
      <c r="AC226" s="7"/>
      <c r="AD226" s="7"/>
      <c r="AE226" s="7"/>
      <c r="AF226" s="7"/>
      <c r="AG226" s="7"/>
    </row>
    <row r="227" spans="14:33" ht="14.25">
      <c r="N227" s="7"/>
      <c r="O227" s="7"/>
      <c r="P227" s="7"/>
      <c r="Q227" s="7"/>
      <c r="R227" s="7"/>
      <c r="S227" s="7"/>
      <c r="T227" s="7"/>
      <c r="U227" s="7"/>
      <c r="V227" s="7"/>
      <c r="W227" s="7"/>
      <c r="X227" s="7"/>
      <c r="Y227" s="7"/>
      <c r="Z227" s="7"/>
      <c r="AA227" s="7"/>
      <c r="AB227" s="7"/>
      <c r="AC227" s="7"/>
      <c r="AD227" s="7"/>
      <c r="AE227" s="7"/>
      <c r="AF227" s="7"/>
      <c r="AG227" s="7"/>
    </row>
    <row r="228" spans="14:33" ht="14.25">
      <c r="N228" s="7"/>
      <c r="O228" s="7"/>
      <c r="P228" s="7"/>
      <c r="Q228" s="7"/>
      <c r="R228" s="7"/>
      <c r="S228" s="7"/>
      <c r="T228" s="7"/>
      <c r="U228" s="7"/>
      <c r="V228" s="7"/>
      <c r="W228" s="7"/>
      <c r="X228" s="7"/>
      <c r="Y228" s="7"/>
      <c r="Z228" s="7"/>
      <c r="AA228" s="7"/>
      <c r="AB228" s="7"/>
      <c r="AC228" s="7"/>
      <c r="AD228" s="7"/>
      <c r="AE228" s="7"/>
      <c r="AF228" s="7"/>
      <c r="AG228" s="7"/>
    </row>
    <row r="229" spans="14:33" ht="14.25">
      <c r="N229" s="7"/>
      <c r="O229" s="7"/>
      <c r="P229" s="7"/>
      <c r="Q229" s="7"/>
      <c r="R229" s="7"/>
      <c r="S229" s="7"/>
      <c r="T229" s="7"/>
      <c r="U229" s="7"/>
      <c r="V229" s="7"/>
      <c r="W229" s="7"/>
      <c r="X229" s="7"/>
      <c r="Y229" s="7"/>
      <c r="Z229" s="7"/>
      <c r="AA229" s="7"/>
      <c r="AB229" s="7"/>
      <c r="AC229" s="7"/>
      <c r="AD229" s="7"/>
      <c r="AE229" s="7"/>
      <c r="AF229" s="7"/>
      <c r="AG229" s="7"/>
    </row>
    <row r="230" spans="14:33" ht="14.25">
      <c r="N230" s="7"/>
      <c r="O230" s="7"/>
      <c r="P230" s="7"/>
      <c r="Q230" s="7"/>
      <c r="R230" s="7"/>
      <c r="S230" s="7"/>
      <c r="T230" s="7"/>
      <c r="U230" s="7"/>
      <c r="V230" s="7"/>
      <c r="W230" s="7"/>
      <c r="X230" s="7"/>
      <c r="Y230" s="7"/>
      <c r="Z230" s="7"/>
      <c r="AA230" s="7"/>
      <c r="AB230" s="7"/>
      <c r="AC230" s="7"/>
      <c r="AD230" s="7"/>
      <c r="AE230" s="7"/>
      <c r="AF230" s="7"/>
      <c r="AG230" s="7"/>
    </row>
    <row r="231" spans="14:33" ht="14.25">
      <c r="N231" s="7"/>
      <c r="O231" s="7"/>
      <c r="P231" s="7"/>
      <c r="Q231" s="7"/>
      <c r="R231" s="7"/>
      <c r="S231" s="7"/>
      <c r="T231" s="7"/>
      <c r="U231" s="7"/>
      <c r="V231" s="7"/>
      <c r="W231" s="7"/>
      <c r="X231" s="7"/>
      <c r="Y231" s="7"/>
      <c r="Z231" s="7"/>
      <c r="AA231" s="7"/>
      <c r="AB231" s="7"/>
      <c r="AC231" s="7"/>
      <c r="AD231" s="7"/>
      <c r="AE231" s="7"/>
      <c r="AF231" s="7"/>
      <c r="AG231" s="7"/>
    </row>
    <row r="232" spans="14:33" ht="14.25">
      <c r="N232" s="7"/>
      <c r="O232" s="7"/>
      <c r="P232" s="7"/>
      <c r="Q232" s="7"/>
      <c r="R232" s="7"/>
      <c r="S232" s="7"/>
      <c r="T232" s="7"/>
      <c r="U232" s="7"/>
      <c r="V232" s="7"/>
      <c r="W232" s="7"/>
      <c r="X232" s="7"/>
      <c r="Y232" s="7"/>
      <c r="Z232" s="7"/>
      <c r="AA232" s="7"/>
      <c r="AB232" s="7"/>
      <c r="AC232" s="7"/>
      <c r="AD232" s="7"/>
      <c r="AE232" s="7"/>
      <c r="AF232" s="7"/>
      <c r="AG232" s="7"/>
    </row>
    <row r="233" spans="14:33" ht="14.25">
      <c r="N233" s="7"/>
      <c r="O233" s="7"/>
      <c r="P233" s="7"/>
      <c r="Q233" s="7"/>
      <c r="R233" s="7"/>
      <c r="S233" s="7"/>
      <c r="T233" s="7"/>
      <c r="U233" s="7"/>
      <c r="V233" s="7"/>
      <c r="W233" s="7"/>
      <c r="X233" s="7"/>
      <c r="Y233" s="7"/>
      <c r="Z233" s="7"/>
      <c r="AA233" s="7"/>
      <c r="AB233" s="7"/>
      <c r="AC233" s="7"/>
      <c r="AD233" s="7"/>
      <c r="AE233" s="7"/>
      <c r="AF233" s="7"/>
      <c r="AG233" s="7"/>
    </row>
    <row r="234" spans="14:33" ht="14.25">
      <c r="N234" s="7"/>
      <c r="O234" s="7"/>
      <c r="P234" s="7"/>
      <c r="Q234" s="7"/>
      <c r="R234" s="7"/>
      <c r="S234" s="7"/>
      <c r="T234" s="7"/>
      <c r="U234" s="7"/>
      <c r="V234" s="7"/>
      <c r="W234" s="7"/>
      <c r="X234" s="7"/>
      <c r="Y234" s="7"/>
      <c r="Z234" s="7"/>
      <c r="AA234" s="7"/>
      <c r="AB234" s="7"/>
      <c r="AC234" s="7"/>
      <c r="AD234" s="7"/>
      <c r="AE234" s="7"/>
      <c r="AF234" s="7"/>
      <c r="AG234" s="7"/>
    </row>
    <row r="235" spans="14:33" ht="14.25">
      <c r="N235" s="7"/>
      <c r="O235" s="7"/>
      <c r="P235" s="7"/>
      <c r="Q235" s="7"/>
      <c r="R235" s="7"/>
      <c r="S235" s="7"/>
      <c r="T235" s="7"/>
      <c r="U235" s="7"/>
      <c r="V235" s="7"/>
      <c r="W235" s="7"/>
      <c r="X235" s="7"/>
      <c r="Y235" s="7"/>
      <c r="Z235" s="7"/>
      <c r="AA235" s="7"/>
      <c r="AB235" s="7"/>
      <c r="AC235" s="7"/>
      <c r="AD235" s="7"/>
      <c r="AE235" s="7"/>
      <c r="AF235" s="7"/>
      <c r="AG235" s="7"/>
    </row>
    <row r="236" spans="14:33" ht="14.25">
      <c r="N236" s="7"/>
      <c r="O236" s="7"/>
      <c r="P236" s="7"/>
      <c r="Q236" s="7"/>
      <c r="R236" s="7"/>
      <c r="S236" s="7"/>
      <c r="T236" s="7"/>
      <c r="U236" s="7"/>
      <c r="V236" s="7"/>
      <c r="W236" s="7"/>
      <c r="X236" s="7"/>
      <c r="Y236" s="7"/>
      <c r="Z236" s="7"/>
      <c r="AA236" s="7"/>
      <c r="AB236" s="7"/>
      <c r="AC236" s="7"/>
      <c r="AD236" s="7"/>
      <c r="AE236" s="7"/>
      <c r="AF236" s="7"/>
      <c r="AG236" s="7"/>
    </row>
    <row r="237" spans="14:33" ht="14.25">
      <c r="N237" s="7"/>
      <c r="O237" s="7"/>
      <c r="P237" s="7"/>
      <c r="Q237" s="7"/>
      <c r="R237" s="7"/>
      <c r="S237" s="7"/>
      <c r="T237" s="7"/>
      <c r="U237" s="7"/>
      <c r="V237" s="7"/>
      <c r="W237" s="7"/>
      <c r="X237" s="7"/>
      <c r="Y237" s="7"/>
      <c r="Z237" s="7"/>
      <c r="AA237" s="7"/>
      <c r="AB237" s="7"/>
      <c r="AC237" s="7"/>
      <c r="AD237" s="7"/>
      <c r="AE237" s="7"/>
      <c r="AF237" s="7"/>
      <c r="AG237" s="7"/>
    </row>
    <row r="238" spans="14:33" ht="14.25">
      <c r="N238" s="7"/>
      <c r="O238" s="7"/>
      <c r="P238" s="7"/>
      <c r="Q238" s="7"/>
      <c r="R238" s="7"/>
      <c r="S238" s="7"/>
      <c r="T238" s="7"/>
      <c r="U238" s="7"/>
      <c r="V238" s="7"/>
      <c r="W238" s="7"/>
      <c r="X238" s="7"/>
      <c r="Y238" s="7"/>
      <c r="Z238" s="7"/>
      <c r="AA238" s="7"/>
      <c r="AB238" s="7"/>
      <c r="AC238" s="7"/>
      <c r="AD238" s="7"/>
      <c r="AE238" s="7"/>
      <c r="AF238" s="7"/>
      <c r="AG238" s="7"/>
    </row>
    <row r="239" spans="14:33" ht="14.25">
      <c r="N239" s="7"/>
      <c r="O239" s="7"/>
      <c r="P239" s="7"/>
      <c r="Q239" s="7"/>
      <c r="R239" s="7"/>
      <c r="S239" s="7"/>
      <c r="T239" s="7"/>
      <c r="U239" s="7"/>
      <c r="V239" s="7"/>
      <c r="W239" s="7"/>
      <c r="X239" s="7"/>
      <c r="Y239" s="7"/>
      <c r="Z239" s="7"/>
      <c r="AA239" s="7"/>
      <c r="AB239" s="7"/>
      <c r="AC239" s="7"/>
      <c r="AD239" s="7"/>
      <c r="AE239" s="7"/>
      <c r="AF239" s="7"/>
      <c r="AG239" s="7"/>
    </row>
    <row r="240" spans="14:33" ht="14.25">
      <c r="N240" s="7"/>
      <c r="O240" s="7"/>
      <c r="P240" s="7"/>
      <c r="Q240" s="7"/>
      <c r="R240" s="7"/>
      <c r="S240" s="7"/>
      <c r="T240" s="7"/>
      <c r="U240" s="7"/>
      <c r="V240" s="7"/>
      <c r="W240" s="7"/>
      <c r="X240" s="7"/>
      <c r="Y240" s="7"/>
      <c r="Z240" s="7"/>
      <c r="AA240" s="7"/>
      <c r="AB240" s="7"/>
      <c r="AC240" s="7"/>
      <c r="AD240" s="7"/>
      <c r="AE240" s="7"/>
      <c r="AF240" s="7"/>
      <c r="AG240" s="7"/>
    </row>
    <row r="241" spans="14:33" ht="14.25">
      <c r="N241" s="7"/>
      <c r="O241" s="7"/>
      <c r="P241" s="7"/>
      <c r="Q241" s="7"/>
      <c r="R241" s="7"/>
      <c r="S241" s="7"/>
      <c r="T241" s="7"/>
      <c r="U241" s="7"/>
      <c r="V241" s="7"/>
      <c r="W241" s="7"/>
      <c r="X241" s="7"/>
      <c r="Y241" s="7"/>
      <c r="Z241" s="7"/>
      <c r="AA241" s="7"/>
      <c r="AB241" s="7"/>
      <c r="AC241" s="7"/>
      <c r="AD241" s="7"/>
      <c r="AE241" s="7"/>
      <c r="AF241" s="7"/>
      <c r="AG241" s="7"/>
    </row>
    <row r="242" spans="14:33" ht="14.25">
      <c r="N242" s="7"/>
      <c r="O242" s="7"/>
      <c r="P242" s="7"/>
      <c r="Q242" s="7"/>
      <c r="R242" s="7"/>
      <c r="S242" s="7"/>
      <c r="T242" s="7"/>
      <c r="U242" s="7"/>
      <c r="V242" s="7"/>
      <c r="W242" s="7"/>
      <c r="X242" s="7"/>
      <c r="Y242" s="7"/>
      <c r="Z242" s="7"/>
      <c r="AA242" s="7"/>
      <c r="AB242" s="7"/>
      <c r="AC242" s="7"/>
      <c r="AD242" s="7"/>
      <c r="AE242" s="7"/>
      <c r="AF242" s="7"/>
      <c r="AG242" s="7"/>
    </row>
    <row r="243" spans="14:33" ht="14.25">
      <c r="N243" s="7"/>
      <c r="O243" s="7"/>
      <c r="P243" s="7"/>
      <c r="Q243" s="7"/>
      <c r="R243" s="7"/>
      <c r="S243" s="7"/>
      <c r="T243" s="7"/>
      <c r="U243" s="7"/>
      <c r="V243" s="7"/>
      <c r="W243" s="7"/>
      <c r="X243" s="7"/>
      <c r="Y243" s="7"/>
      <c r="Z243" s="7"/>
      <c r="AA243" s="7"/>
      <c r="AB243" s="7"/>
      <c r="AC243" s="7"/>
      <c r="AD243" s="7"/>
      <c r="AE243" s="7"/>
      <c r="AF243" s="7"/>
      <c r="AG243" s="7"/>
    </row>
    <row r="244" spans="14:33" ht="14.25">
      <c r="N244" s="7"/>
      <c r="O244" s="7"/>
      <c r="P244" s="7"/>
      <c r="Q244" s="7"/>
      <c r="R244" s="7"/>
      <c r="S244" s="7"/>
      <c r="T244" s="7"/>
      <c r="U244" s="7"/>
      <c r="V244" s="7"/>
      <c r="W244" s="7"/>
      <c r="X244" s="7"/>
      <c r="Y244" s="7"/>
      <c r="Z244" s="7"/>
      <c r="AA244" s="7"/>
      <c r="AB244" s="7"/>
      <c r="AC244" s="7"/>
      <c r="AD244" s="7"/>
      <c r="AE244" s="7"/>
      <c r="AF244" s="7"/>
      <c r="AG244" s="7"/>
    </row>
    <row r="245" spans="14:33" ht="14.25">
      <c r="N245" s="7"/>
      <c r="O245" s="7"/>
      <c r="P245" s="7"/>
      <c r="Q245" s="7"/>
      <c r="R245" s="7"/>
      <c r="S245" s="7"/>
      <c r="T245" s="7"/>
      <c r="U245" s="7"/>
      <c r="V245" s="7"/>
      <c r="W245" s="7"/>
      <c r="X245" s="7"/>
      <c r="Y245" s="7"/>
      <c r="Z245" s="7"/>
      <c r="AA245" s="7"/>
      <c r="AB245" s="7"/>
      <c r="AC245" s="7"/>
      <c r="AD245" s="7"/>
      <c r="AE245" s="7"/>
      <c r="AF245" s="7"/>
      <c r="AG245" s="7"/>
    </row>
    <row r="246" spans="14:33" ht="14.25">
      <c r="N246" s="7"/>
      <c r="O246" s="7"/>
      <c r="P246" s="7"/>
      <c r="Q246" s="7"/>
      <c r="R246" s="7"/>
      <c r="S246" s="7"/>
      <c r="T246" s="7"/>
      <c r="U246" s="7"/>
      <c r="V246" s="7"/>
      <c r="W246" s="7"/>
      <c r="X246" s="7"/>
      <c r="Y246" s="7"/>
      <c r="Z246" s="7"/>
      <c r="AA246" s="7"/>
      <c r="AB246" s="7"/>
      <c r="AC246" s="7"/>
      <c r="AD246" s="7"/>
      <c r="AE246" s="7"/>
      <c r="AF246" s="7"/>
      <c r="AG246" s="7"/>
    </row>
    <row r="247" spans="14:33" ht="14.25">
      <c r="N247" s="7"/>
      <c r="O247" s="7"/>
      <c r="P247" s="7"/>
      <c r="Q247" s="7"/>
      <c r="R247" s="7"/>
      <c r="S247" s="7"/>
      <c r="T247" s="7"/>
      <c r="U247" s="7"/>
      <c r="V247" s="7"/>
      <c r="W247" s="7"/>
      <c r="X247" s="7"/>
      <c r="Y247" s="7"/>
      <c r="Z247" s="7"/>
      <c r="AA247" s="7"/>
      <c r="AB247" s="7"/>
      <c r="AC247" s="7"/>
      <c r="AD247" s="7"/>
      <c r="AE247" s="7"/>
      <c r="AF247" s="7"/>
      <c r="AG247" s="7"/>
    </row>
    <row r="248" spans="14:33" ht="14.25">
      <c r="N248" s="7"/>
      <c r="O248" s="7"/>
      <c r="P248" s="7"/>
      <c r="Q248" s="7"/>
      <c r="R248" s="7"/>
      <c r="S248" s="7"/>
      <c r="T248" s="7"/>
      <c r="U248" s="7"/>
      <c r="V248" s="7"/>
      <c r="W248" s="7"/>
      <c r="X248" s="7"/>
      <c r="Y248" s="7"/>
      <c r="Z248" s="7"/>
      <c r="AA248" s="7"/>
      <c r="AB248" s="7"/>
      <c r="AC248" s="7"/>
      <c r="AD248" s="7"/>
      <c r="AE248" s="7"/>
      <c r="AF248" s="7"/>
      <c r="AG248" s="7"/>
    </row>
    <row r="249" spans="14:33" ht="14.25">
      <c r="N249" s="7"/>
      <c r="O249" s="7"/>
      <c r="P249" s="7"/>
      <c r="Q249" s="7"/>
      <c r="R249" s="7"/>
      <c r="S249" s="7"/>
      <c r="T249" s="7"/>
      <c r="U249" s="7"/>
      <c r="V249" s="7"/>
      <c r="W249" s="7"/>
      <c r="X249" s="7"/>
      <c r="Y249" s="7"/>
      <c r="Z249" s="7"/>
      <c r="AA249" s="7"/>
      <c r="AB249" s="7"/>
      <c r="AC249" s="7"/>
      <c r="AD249" s="7"/>
      <c r="AE249" s="7"/>
      <c r="AF249" s="7"/>
      <c r="AG249" s="7"/>
    </row>
    <row r="250" spans="14:33" ht="14.25">
      <c r="N250" s="7"/>
      <c r="O250" s="7"/>
      <c r="P250" s="7"/>
      <c r="Q250" s="7"/>
      <c r="R250" s="7"/>
      <c r="S250" s="7"/>
      <c r="T250" s="7"/>
      <c r="U250" s="7"/>
      <c r="V250" s="7"/>
      <c r="W250" s="7"/>
      <c r="X250" s="7"/>
      <c r="Y250" s="7"/>
      <c r="Z250" s="7"/>
      <c r="AA250" s="7"/>
      <c r="AB250" s="7"/>
      <c r="AC250" s="7"/>
      <c r="AD250" s="7"/>
      <c r="AE250" s="7"/>
      <c r="AF250" s="7"/>
      <c r="AG250" s="7"/>
    </row>
    <row r="251" spans="14:33" ht="14.25">
      <c r="N251" s="7"/>
      <c r="O251" s="7"/>
      <c r="P251" s="7"/>
      <c r="Q251" s="7"/>
      <c r="R251" s="7"/>
      <c r="S251" s="7"/>
      <c r="T251" s="7"/>
      <c r="U251" s="7"/>
      <c r="V251" s="7"/>
      <c r="W251" s="7"/>
      <c r="X251" s="7"/>
      <c r="Y251" s="7"/>
      <c r="Z251" s="7"/>
      <c r="AA251" s="7"/>
      <c r="AB251" s="7"/>
      <c r="AC251" s="7"/>
      <c r="AD251" s="7"/>
      <c r="AE251" s="7"/>
      <c r="AF251" s="7"/>
      <c r="AG251" s="7"/>
    </row>
    <row r="252" spans="14:33" ht="14.25">
      <c r="N252" s="7"/>
      <c r="O252" s="7"/>
      <c r="P252" s="7"/>
      <c r="Q252" s="7"/>
      <c r="R252" s="7"/>
      <c r="S252" s="7"/>
      <c r="T252" s="7"/>
      <c r="U252" s="7"/>
      <c r="V252" s="7"/>
      <c r="W252" s="7"/>
      <c r="X252" s="7"/>
      <c r="Y252" s="7"/>
      <c r="Z252" s="7"/>
      <c r="AA252" s="7"/>
      <c r="AB252" s="7"/>
      <c r="AC252" s="7"/>
      <c r="AD252" s="7"/>
      <c r="AE252" s="7"/>
      <c r="AF252" s="7"/>
      <c r="AG252" s="7"/>
    </row>
    <row r="253" spans="14:33" ht="14.25">
      <c r="N253" s="7"/>
      <c r="O253" s="7"/>
      <c r="P253" s="7"/>
      <c r="Q253" s="7"/>
      <c r="R253" s="7"/>
      <c r="S253" s="7"/>
      <c r="T253" s="7"/>
      <c r="U253" s="7"/>
      <c r="V253" s="7"/>
      <c r="W253" s="7"/>
      <c r="X253" s="7"/>
      <c r="Y253" s="7"/>
      <c r="Z253" s="7"/>
      <c r="AA253" s="7"/>
      <c r="AB253" s="7"/>
      <c r="AC253" s="7"/>
      <c r="AD253" s="7"/>
      <c r="AE253" s="7"/>
      <c r="AF253" s="7"/>
      <c r="AG253" s="7"/>
    </row>
    <row r="254" spans="14:33" ht="14.25">
      <c r="N254" s="7"/>
      <c r="O254" s="7"/>
      <c r="P254" s="7"/>
      <c r="Q254" s="7"/>
      <c r="R254" s="7"/>
      <c r="S254" s="7"/>
      <c r="T254" s="7"/>
      <c r="U254" s="7"/>
      <c r="V254" s="7"/>
      <c r="W254" s="7"/>
      <c r="X254" s="7"/>
      <c r="Y254" s="7"/>
      <c r="Z254" s="7"/>
      <c r="AA254" s="7"/>
      <c r="AB254" s="7"/>
      <c r="AC254" s="7"/>
      <c r="AD254" s="7"/>
      <c r="AE254" s="7"/>
      <c r="AF254" s="7"/>
      <c r="AG254" s="7"/>
    </row>
    <row r="255" spans="14:33" ht="14.25">
      <c r="N255" s="7"/>
      <c r="O255" s="7"/>
      <c r="P255" s="7"/>
      <c r="Q255" s="7"/>
      <c r="R255" s="7"/>
      <c r="S255" s="7"/>
      <c r="T255" s="7"/>
      <c r="U255" s="7"/>
      <c r="V255" s="7"/>
      <c r="W255" s="7"/>
      <c r="X255" s="7"/>
      <c r="Y255" s="7"/>
      <c r="Z255" s="7"/>
      <c r="AA255" s="7"/>
      <c r="AB255" s="7"/>
      <c r="AC255" s="7"/>
      <c r="AD255" s="7"/>
      <c r="AE255" s="7"/>
      <c r="AF255" s="7"/>
      <c r="AG255" s="7"/>
    </row>
    <row r="256" spans="14:33" ht="14.25">
      <c r="N256" s="7"/>
      <c r="O256" s="7"/>
      <c r="P256" s="7"/>
      <c r="Q256" s="7"/>
      <c r="R256" s="7"/>
      <c r="S256" s="7"/>
      <c r="T256" s="7"/>
      <c r="U256" s="7"/>
      <c r="V256" s="7"/>
      <c r="W256" s="7"/>
      <c r="X256" s="7"/>
      <c r="Y256" s="7"/>
      <c r="Z256" s="7"/>
      <c r="AA256" s="7"/>
      <c r="AB256" s="7"/>
      <c r="AC256" s="7"/>
      <c r="AD256" s="7"/>
      <c r="AE256" s="7"/>
      <c r="AF256" s="7"/>
      <c r="AG256" s="7"/>
    </row>
    <row r="257" spans="14:33" ht="14.25">
      <c r="N257" s="7"/>
      <c r="O257" s="7"/>
      <c r="P257" s="7"/>
      <c r="Q257" s="7"/>
      <c r="R257" s="7"/>
      <c r="S257" s="7"/>
      <c r="T257" s="7"/>
      <c r="U257" s="7"/>
      <c r="V257" s="7"/>
      <c r="W257" s="7"/>
      <c r="X257" s="7"/>
      <c r="Y257" s="7"/>
      <c r="Z257" s="7"/>
      <c r="AA257" s="7"/>
      <c r="AB257" s="7"/>
      <c r="AC257" s="7"/>
      <c r="AD257" s="7"/>
      <c r="AE257" s="7"/>
      <c r="AF257" s="7"/>
      <c r="AG257" s="7"/>
    </row>
    <row r="258" spans="14:33" ht="14.25">
      <c r="N258" s="7"/>
      <c r="O258" s="7"/>
      <c r="P258" s="7"/>
      <c r="Q258" s="7"/>
      <c r="R258" s="7"/>
      <c r="S258" s="7"/>
      <c r="T258" s="7"/>
      <c r="U258" s="7"/>
      <c r="V258" s="7"/>
      <c r="W258" s="7"/>
      <c r="X258" s="7"/>
      <c r="Y258" s="7"/>
      <c r="Z258" s="7"/>
      <c r="AA258" s="7"/>
      <c r="AB258" s="7"/>
      <c r="AC258" s="7"/>
      <c r="AD258" s="7"/>
      <c r="AE258" s="7"/>
      <c r="AF258" s="7"/>
      <c r="AG258" s="7"/>
    </row>
    <row r="259" spans="14:33" ht="14.25">
      <c r="N259" s="7"/>
      <c r="O259" s="7"/>
      <c r="P259" s="7"/>
      <c r="Q259" s="7"/>
      <c r="R259" s="7"/>
      <c r="S259" s="7"/>
      <c r="T259" s="7"/>
      <c r="U259" s="7"/>
      <c r="V259" s="7"/>
      <c r="W259" s="7"/>
      <c r="X259" s="7"/>
      <c r="Y259" s="7"/>
      <c r="Z259" s="7"/>
      <c r="AA259" s="7"/>
      <c r="AB259" s="7"/>
      <c r="AC259" s="7"/>
      <c r="AD259" s="7"/>
      <c r="AE259" s="7"/>
      <c r="AF259" s="7"/>
      <c r="AG259" s="7"/>
    </row>
    <row r="260" spans="14:33" ht="14.25">
      <c r="N260" s="7"/>
      <c r="O260" s="7"/>
      <c r="P260" s="7"/>
      <c r="Q260" s="7"/>
      <c r="R260" s="7"/>
      <c r="S260" s="7"/>
      <c r="T260" s="7"/>
      <c r="U260" s="7"/>
      <c r="V260" s="7"/>
      <c r="W260" s="7"/>
      <c r="X260" s="7"/>
      <c r="Y260" s="7"/>
      <c r="Z260" s="7"/>
      <c r="AA260" s="7"/>
      <c r="AB260" s="7"/>
      <c r="AC260" s="7"/>
      <c r="AD260" s="7"/>
      <c r="AE260" s="7"/>
      <c r="AF260" s="7"/>
      <c r="AG260" s="7"/>
    </row>
    <row r="261" spans="14:33" ht="14.25">
      <c r="N261" s="7"/>
      <c r="O261" s="7"/>
      <c r="P261" s="7"/>
      <c r="Q261" s="7"/>
      <c r="R261" s="7"/>
      <c r="S261" s="7"/>
      <c r="T261" s="7"/>
      <c r="U261" s="7"/>
      <c r="V261" s="7"/>
      <c r="W261" s="7"/>
      <c r="X261" s="7"/>
      <c r="Y261" s="7"/>
      <c r="Z261" s="7"/>
      <c r="AA261" s="7"/>
      <c r="AB261" s="7"/>
      <c r="AC261" s="7"/>
      <c r="AD261" s="7"/>
      <c r="AE261" s="7"/>
      <c r="AF261" s="7"/>
      <c r="AG261" s="7"/>
    </row>
    <row r="262" spans="14:33" ht="14.25">
      <c r="N262" s="7"/>
      <c r="O262" s="7"/>
      <c r="P262" s="7"/>
      <c r="Q262" s="7"/>
      <c r="R262" s="7"/>
      <c r="S262" s="7"/>
      <c r="T262" s="7"/>
      <c r="U262" s="7"/>
      <c r="V262" s="7"/>
      <c r="W262" s="7"/>
      <c r="X262" s="7"/>
      <c r="Y262" s="7"/>
      <c r="Z262" s="7"/>
      <c r="AA262" s="7"/>
      <c r="AB262" s="7"/>
      <c r="AC262" s="7"/>
      <c r="AD262" s="7"/>
      <c r="AE262" s="7"/>
      <c r="AF262" s="7"/>
      <c r="AG262" s="7"/>
    </row>
    <row r="263" spans="14:33" ht="14.25">
      <c r="N263" s="7"/>
      <c r="O263" s="7"/>
      <c r="P263" s="7"/>
      <c r="Q263" s="7"/>
      <c r="R263" s="7"/>
      <c r="S263" s="7"/>
      <c r="T263" s="7"/>
      <c r="U263" s="7"/>
      <c r="V263" s="7"/>
      <c r="W263" s="7"/>
      <c r="X263" s="7"/>
      <c r="Y263" s="7"/>
      <c r="Z263" s="7"/>
      <c r="AA263" s="7"/>
      <c r="AB263" s="7"/>
      <c r="AC263" s="7"/>
      <c r="AD263" s="7"/>
      <c r="AE263" s="7"/>
      <c r="AF263" s="7"/>
      <c r="AG263" s="7"/>
    </row>
    <row r="264" spans="14:33" ht="14.25">
      <c r="N264" s="7"/>
      <c r="O264" s="7"/>
      <c r="P264" s="7"/>
      <c r="Q264" s="7"/>
      <c r="R264" s="7"/>
      <c r="S264" s="7"/>
      <c r="T264" s="7"/>
      <c r="U264" s="7"/>
      <c r="V264" s="7"/>
      <c r="W264" s="7"/>
      <c r="X264" s="7"/>
      <c r="Y264" s="7"/>
      <c r="Z264" s="7"/>
      <c r="AA264" s="7"/>
      <c r="AB264" s="7"/>
      <c r="AC264" s="7"/>
      <c r="AD264" s="7"/>
      <c r="AE264" s="7"/>
      <c r="AF264" s="7"/>
      <c r="AG264" s="7"/>
    </row>
    <row r="265" spans="14:33" ht="14.25">
      <c r="N265" s="7"/>
      <c r="O265" s="7"/>
      <c r="P265" s="7"/>
      <c r="Q265" s="7"/>
      <c r="R265" s="7"/>
      <c r="S265" s="7"/>
      <c r="T265" s="7"/>
      <c r="U265" s="7"/>
      <c r="V265" s="7"/>
      <c r="W265" s="7"/>
      <c r="X265" s="7"/>
      <c r="Y265" s="7"/>
      <c r="Z265" s="7"/>
      <c r="AA265" s="7"/>
      <c r="AB265" s="7"/>
      <c r="AC265" s="7"/>
      <c r="AD265" s="7"/>
      <c r="AE265" s="7"/>
      <c r="AF265" s="7"/>
      <c r="AG265" s="7"/>
    </row>
    <row r="266" spans="14:33" ht="14.25">
      <c r="N266" s="7"/>
      <c r="O266" s="7"/>
      <c r="P266" s="7"/>
      <c r="Q266" s="7"/>
      <c r="R266" s="7"/>
      <c r="S266" s="7"/>
      <c r="T266" s="7"/>
      <c r="U266" s="7"/>
      <c r="V266" s="7"/>
      <c r="W266" s="7"/>
      <c r="X266" s="7"/>
      <c r="Y266" s="7"/>
      <c r="Z266" s="7"/>
      <c r="AA266" s="7"/>
      <c r="AB266" s="7"/>
      <c r="AC266" s="7"/>
      <c r="AD266" s="7"/>
      <c r="AE266" s="7"/>
      <c r="AF266" s="7"/>
      <c r="AG266" s="7"/>
    </row>
    <row r="267" spans="14:33" ht="14.25">
      <c r="N267" s="7"/>
      <c r="O267" s="7"/>
      <c r="P267" s="7"/>
      <c r="Q267" s="7"/>
      <c r="R267" s="7"/>
      <c r="S267" s="7"/>
      <c r="T267" s="7"/>
      <c r="U267" s="7"/>
      <c r="V267" s="7"/>
      <c r="W267" s="7"/>
      <c r="X267" s="7"/>
      <c r="Y267" s="7"/>
      <c r="Z267" s="7"/>
      <c r="AA267" s="7"/>
      <c r="AB267" s="7"/>
      <c r="AC267" s="7"/>
      <c r="AD267" s="7"/>
      <c r="AE267" s="7"/>
      <c r="AF267" s="7"/>
      <c r="AG267" s="7"/>
    </row>
    <row r="268" spans="14:33" ht="14.25">
      <c r="N268" s="7"/>
      <c r="O268" s="7"/>
      <c r="P268" s="7"/>
      <c r="Q268" s="7"/>
      <c r="R268" s="7"/>
      <c r="S268" s="7"/>
      <c r="T268" s="7"/>
      <c r="U268" s="7"/>
      <c r="V268" s="7"/>
      <c r="W268" s="7"/>
      <c r="X268" s="7"/>
      <c r="Y268" s="7"/>
      <c r="Z268" s="7"/>
      <c r="AA268" s="7"/>
      <c r="AB268" s="7"/>
      <c r="AC268" s="7"/>
      <c r="AD268" s="7"/>
      <c r="AE268" s="7"/>
      <c r="AF268" s="7"/>
      <c r="AG268" s="7"/>
    </row>
    <row r="269" spans="14:33" ht="14.25">
      <c r="N269" s="7"/>
      <c r="O269" s="7"/>
      <c r="P269" s="7"/>
      <c r="Q269" s="7"/>
      <c r="R269" s="7"/>
      <c r="S269" s="7"/>
      <c r="T269" s="7"/>
      <c r="U269" s="7"/>
      <c r="V269" s="7"/>
      <c r="W269" s="7"/>
      <c r="X269" s="7"/>
      <c r="Y269" s="7"/>
      <c r="Z269" s="7"/>
      <c r="AA269" s="7"/>
      <c r="AB269" s="7"/>
      <c r="AC269" s="7"/>
      <c r="AD269" s="7"/>
      <c r="AE269" s="7"/>
      <c r="AF269" s="7"/>
      <c r="AG269" s="7"/>
    </row>
    <row r="270" spans="14:33" ht="14.25">
      <c r="N270" s="7"/>
      <c r="O270" s="7"/>
      <c r="P270" s="7"/>
      <c r="Q270" s="7"/>
      <c r="R270" s="7"/>
      <c r="S270" s="7"/>
      <c r="T270" s="7"/>
      <c r="U270" s="7"/>
      <c r="V270" s="7"/>
      <c r="W270" s="7"/>
      <c r="X270" s="7"/>
      <c r="Y270" s="7"/>
      <c r="Z270" s="7"/>
      <c r="AA270" s="7"/>
      <c r="AB270" s="7"/>
      <c r="AC270" s="7"/>
      <c r="AD270" s="7"/>
      <c r="AE270" s="7"/>
      <c r="AF270" s="7"/>
      <c r="AG270" s="7"/>
    </row>
    <row r="271" spans="14:33" ht="14.25">
      <c r="N271" s="7"/>
      <c r="O271" s="7"/>
      <c r="P271" s="7"/>
      <c r="Q271" s="7"/>
      <c r="R271" s="7"/>
      <c r="S271" s="7"/>
      <c r="T271" s="7"/>
      <c r="U271" s="7"/>
      <c r="V271" s="7"/>
      <c r="W271" s="7"/>
      <c r="X271" s="7"/>
      <c r="Y271" s="7"/>
      <c r="Z271" s="7"/>
      <c r="AA271" s="7"/>
      <c r="AB271" s="7"/>
      <c r="AC271" s="7"/>
      <c r="AD271" s="7"/>
      <c r="AE271" s="7"/>
      <c r="AF271" s="7"/>
      <c r="AG271" s="7"/>
    </row>
    <row r="272" spans="14:33" ht="14.25">
      <c r="N272" s="7"/>
      <c r="O272" s="7"/>
      <c r="P272" s="7"/>
      <c r="Q272" s="7"/>
      <c r="R272" s="7"/>
      <c r="S272" s="7"/>
      <c r="T272" s="7"/>
      <c r="U272" s="7"/>
      <c r="V272" s="7"/>
      <c r="W272" s="7"/>
      <c r="X272" s="7"/>
      <c r="Y272" s="7"/>
      <c r="Z272" s="7"/>
      <c r="AA272" s="7"/>
      <c r="AB272" s="7"/>
      <c r="AC272" s="7"/>
      <c r="AD272" s="7"/>
      <c r="AE272" s="7"/>
      <c r="AF272" s="7"/>
      <c r="AG272" s="7"/>
    </row>
    <row r="273" spans="14:33" ht="14.25">
      <c r="N273" s="7"/>
      <c r="O273" s="7"/>
      <c r="P273" s="7"/>
      <c r="Q273" s="7"/>
      <c r="R273" s="7"/>
      <c r="S273" s="7"/>
      <c r="T273" s="7"/>
      <c r="U273" s="7"/>
      <c r="V273" s="7"/>
      <c r="W273" s="7"/>
      <c r="X273" s="7"/>
      <c r="Y273" s="7"/>
      <c r="Z273" s="7"/>
      <c r="AA273" s="7"/>
      <c r="AB273" s="7"/>
      <c r="AC273" s="7"/>
      <c r="AD273" s="7"/>
      <c r="AE273" s="7"/>
      <c r="AF273" s="7"/>
      <c r="AG273" s="7"/>
    </row>
    <row r="274" spans="14:33" ht="14.25">
      <c r="N274" s="7"/>
      <c r="O274" s="7"/>
      <c r="P274" s="7"/>
      <c r="Q274" s="7"/>
      <c r="R274" s="7"/>
      <c r="S274" s="7"/>
      <c r="T274" s="7"/>
      <c r="U274" s="7"/>
      <c r="V274" s="7"/>
      <c r="W274" s="7"/>
      <c r="X274" s="7"/>
      <c r="Y274" s="7"/>
      <c r="Z274" s="7"/>
      <c r="AA274" s="7"/>
      <c r="AB274" s="7"/>
      <c r="AC274" s="7"/>
      <c r="AD274" s="7"/>
      <c r="AE274" s="7"/>
      <c r="AF274" s="7"/>
      <c r="AG274" s="7"/>
    </row>
    <row r="275" spans="14:33" ht="14.25">
      <c r="N275" s="7"/>
      <c r="O275" s="7"/>
      <c r="P275" s="7"/>
      <c r="Q275" s="7"/>
      <c r="R275" s="7"/>
      <c r="S275" s="7"/>
      <c r="T275" s="7"/>
      <c r="U275" s="7"/>
      <c r="V275" s="7"/>
      <c r="W275" s="7"/>
      <c r="X275" s="7"/>
      <c r="Y275" s="7"/>
      <c r="Z275" s="7"/>
      <c r="AA275" s="7"/>
      <c r="AB275" s="7"/>
      <c r="AC275" s="7"/>
      <c r="AD275" s="7"/>
      <c r="AE275" s="7"/>
      <c r="AF275" s="7"/>
      <c r="AG275" s="7"/>
    </row>
    <row r="276" spans="14:33" ht="14.25">
      <c r="N276" s="7"/>
      <c r="O276" s="7"/>
      <c r="P276" s="7"/>
      <c r="Q276" s="7"/>
      <c r="R276" s="7"/>
      <c r="S276" s="7"/>
      <c r="T276" s="7"/>
      <c r="U276" s="7"/>
      <c r="V276" s="7"/>
      <c r="W276" s="7"/>
      <c r="X276" s="7"/>
      <c r="Y276" s="7"/>
      <c r="Z276" s="7"/>
      <c r="AA276" s="7"/>
      <c r="AB276" s="7"/>
      <c r="AC276" s="7"/>
      <c r="AD276" s="7"/>
      <c r="AE276" s="7"/>
      <c r="AF276" s="7"/>
      <c r="AG276" s="7"/>
    </row>
    <row r="277" spans="14:33" ht="14.25">
      <c r="N277" s="7"/>
      <c r="O277" s="7"/>
      <c r="P277" s="7"/>
      <c r="Q277" s="7"/>
      <c r="R277" s="7"/>
      <c r="S277" s="7"/>
      <c r="T277" s="7"/>
      <c r="U277" s="7"/>
      <c r="V277" s="7"/>
      <c r="W277" s="7"/>
      <c r="X277" s="7"/>
      <c r="Y277" s="7"/>
      <c r="Z277" s="7"/>
      <c r="AA277" s="7"/>
      <c r="AB277" s="7"/>
      <c r="AC277" s="7"/>
      <c r="AD277" s="7"/>
      <c r="AE277" s="7"/>
      <c r="AF277" s="7"/>
      <c r="AG277" s="7"/>
    </row>
    <row r="278" spans="14:33" ht="14.25">
      <c r="N278" s="7"/>
      <c r="O278" s="7"/>
      <c r="P278" s="7"/>
      <c r="Q278" s="7"/>
      <c r="R278" s="7"/>
      <c r="S278" s="7"/>
      <c r="T278" s="7"/>
      <c r="U278" s="7"/>
      <c r="V278" s="7"/>
      <c r="W278" s="7"/>
      <c r="X278" s="7"/>
      <c r="Y278" s="7"/>
      <c r="Z278" s="7"/>
      <c r="AA278" s="7"/>
      <c r="AB278" s="7"/>
      <c r="AC278" s="7"/>
      <c r="AD278" s="7"/>
      <c r="AE278" s="7"/>
      <c r="AF278" s="7"/>
      <c r="AG278" s="7"/>
    </row>
    <row r="279" spans="14:33" ht="14.25">
      <c r="N279" s="7"/>
      <c r="O279" s="7"/>
      <c r="P279" s="7"/>
      <c r="Q279" s="7"/>
      <c r="R279" s="7"/>
      <c r="S279" s="7"/>
      <c r="T279" s="7"/>
      <c r="U279" s="7"/>
      <c r="V279" s="7"/>
      <c r="W279" s="7"/>
      <c r="X279" s="7"/>
      <c r="Y279" s="7"/>
      <c r="Z279" s="7"/>
      <c r="AA279" s="7"/>
      <c r="AB279" s="7"/>
      <c r="AC279" s="7"/>
      <c r="AD279" s="7"/>
      <c r="AE279" s="7"/>
      <c r="AF279" s="7"/>
      <c r="AG279" s="7"/>
    </row>
    <row r="280" spans="14:33" ht="14.25">
      <c r="N280" s="7"/>
      <c r="O280" s="7"/>
      <c r="P280" s="7"/>
      <c r="Q280" s="7"/>
      <c r="R280" s="7"/>
      <c r="S280" s="7"/>
      <c r="T280" s="7"/>
      <c r="U280" s="7"/>
      <c r="V280" s="7"/>
      <c r="W280" s="7"/>
      <c r="X280" s="7"/>
      <c r="Y280" s="7"/>
      <c r="Z280" s="7"/>
      <c r="AA280" s="7"/>
      <c r="AB280" s="7"/>
      <c r="AC280" s="7"/>
      <c r="AD280" s="7"/>
      <c r="AE280" s="7"/>
      <c r="AF280" s="7"/>
      <c r="AG280" s="7"/>
    </row>
    <row r="281" spans="14:33" ht="14.25">
      <c r="N281" s="7"/>
      <c r="O281" s="7"/>
      <c r="P281" s="7"/>
      <c r="Q281" s="7"/>
      <c r="R281" s="7"/>
      <c r="S281" s="7"/>
      <c r="T281" s="7"/>
      <c r="U281" s="7"/>
      <c r="V281" s="7"/>
      <c r="W281" s="7"/>
      <c r="X281" s="7"/>
      <c r="Y281" s="7"/>
      <c r="Z281" s="7"/>
      <c r="AA281" s="7"/>
      <c r="AB281" s="7"/>
      <c r="AC281" s="7"/>
      <c r="AD281" s="7"/>
      <c r="AE281" s="7"/>
      <c r="AF281" s="7"/>
      <c r="AG281" s="7"/>
    </row>
    <row r="282" spans="14:33" ht="14.25">
      <c r="N282" s="7"/>
      <c r="O282" s="7"/>
      <c r="P282" s="7"/>
      <c r="Q282" s="7"/>
      <c r="R282" s="7"/>
      <c r="S282" s="7"/>
      <c r="T282" s="7"/>
      <c r="U282" s="7"/>
      <c r="V282" s="7"/>
      <c r="W282" s="7"/>
      <c r="X282" s="7"/>
      <c r="Y282" s="7"/>
      <c r="Z282" s="7"/>
      <c r="AA282" s="7"/>
      <c r="AB282" s="7"/>
      <c r="AC282" s="7"/>
      <c r="AD282" s="7"/>
      <c r="AE282" s="7"/>
      <c r="AF282" s="7"/>
      <c r="AG282" s="7"/>
    </row>
    <row r="283" spans="14:33" ht="14.25">
      <c r="N283" s="7"/>
      <c r="O283" s="7"/>
      <c r="P283" s="7"/>
      <c r="Q283" s="7"/>
      <c r="R283" s="7"/>
      <c r="S283" s="7"/>
      <c r="T283" s="7"/>
      <c r="U283" s="7"/>
      <c r="V283" s="7"/>
      <c r="W283" s="7"/>
      <c r="X283" s="7"/>
      <c r="Y283" s="7"/>
      <c r="Z283" s="7"/>
      <c r="AA283" s="7"/>
      <c r="AB283" s="7"/>
      <c r="AC283" s="7"/>
      <c r="AD283" s="7"/>
      <c r="AE283" s="7"/>
      <c r="AF283" s="7"/>
      <c r="AG283" s="7"/>
    </row>
    <row r="284" spans="14:33" ht="14.25">
      <c r="N284" s="7"/>
      <c r="O284" s="7"/>
      <c r="P284" s="7"/>
      <c r="Q284" s="7"/>
      <c r="R284" s="7"/>
      <c r="S284" s="7"/>
      <c r="T284" s="7"/>
      <c r="U284" s="7"/>
      <c r="V284" s="7"/>
      <c r="W284" s="7"/>
      <c r="X284" s="7"/>
      <c r="Y284" s="7"/>
      <c r="Z284" s="7"/>
      <c r="AA284" s="7"/>
      <c r="AB284" s="7"/>
      <c r="AC284" s="7"/>
      <c r="AD284" s="7"/>
      <c r="AE284" s="7"/>
      <c r="AF284" s="7"/>
      <c r="AG284" s="7"/>
    </row>
    <row r="285" spans="14:33" ht="14.25">
      <c r="N285" s="7"/>
      <c r="O285" s="7"/>
      <c r="P285" s="7"/>
      <c r="Q285" s="7"/>
      <c r="R285" s="7"/>
      <c r="S285" s="7"/>
      <c r="T285" s="7"/>
      <c r="U285" s="7"/>
      <c r="V285" s="7"/>
      <c r="W285" s="7"/>
      <c r="X285" s="7"/>
      <c r="Y285" s="7"/>
      <c r="Z285" s="7"/>
      <c r="AA285" s="7"/>
      <c r="AB285" s="7"/>
      <c r="AC285" s="7"/>
      <c r="AD285" s="7"/>
      <c r="AE285" s="7"/>
      <c r="AF285" s="7"/>
      <c r="AG285" s="7"/>
    </row>
    <row r="286" spans="14:33" ht="14.25">
      <c r="N286" s="7"/>
      <c r="O286" s="7"/>
      <c r="P286" s="7"/>
      <c r="Q286" s="7"/>
      <c r="R286" s="7"/>
      <c r="S286" s="7"/>
      <c r="T286" s="7"/>
      <c r="U286" s="7"/>
      <c r="V286" s="7"/>
      <c r="W286" s="7"/>
      <c r="X286" s="7"/>
      <c r="Y286" s="7"/>
      <c r="Z286" s="7"/>
      <c r="AA286" s="7"/>
      <c r="AB286" s="7"/>
      <c r="AC286" s="7"/>
      <c r="AD286" s="7"/>
      <c r="AE286" s="7"/>
      <c r="AF286" s="7"/>
      <c r="AG286" s="7"/>
    </row>
    <row r="287" spans="14:33" ht="14.25">
      <c r="N287" s="7"/>
      <c r="O287" s="7"/>
      <c r="P287" s="7"/>
      <c r="Q287" s="7"/>
      <c r="R287" s="7"/>
      <c r="S287" s="7"/>
      <c r="T287" s="7"/>
      <c r="U287" s="7"/>
      <c r="V287" s="7"/>
      <c r="W287" s="7"/>
      <c r="X287" s="7"/>
      <c r="Y287" s="7"/>
      <c r="Z287" s="7"/>
      <c r="AA287" s="7"/>
      <c r="AB287" s="7"/>
      <c r="AC287" s="7"/>
      <c r="AD287" s="7"/>
      <c r="AE287" s="7"/>
      <c r="AF287" s="7"/>
      <c r="AG287" s="7"/>
    </row>
    <row r="288" spans="14:33" ht="14.25">
      <c r="N288" s="7"/>
      <c r="O288" s="7"/>
      <c r="P288" s="7"/>
      <c r="Q288" s="7"/>
      <c r="R288" s="7"/>
      <c r="S288" s="7"/>
      <c r="T288" s="7"/>
      <c r="U288" s="7"/>
      <c r="V288" s="7"/>
      <c r="W288" s="7"/>
      <c r="X288" s="7"/>
      <c r="Y288" s="7"/>
      <c r="Z288" s="7"/>
      <c r="AA288" s="7"/>
      <c r="AB288" s="7"/>
      <c r="AC288" s="7"/>
      <c r="AD288" s="7"/>
      <c r="AE288" s="7"/>
      <c r="AF288" s="7"/>
      <c r="AG288" s="7"/>
    </row>
    <row r="289" spans="14:33" ht="14.25">
      <c r="N289" s="7"/>
      <c r="O289" s="7"/>
      <c r="P289" s="7"/>
      <c r="Q289" s="7"/>
      <c r="R289" s="7"/>
      <c r="S289" s="7"/>
      <c r="T289" s="7"/>
      <c r="U289" s="7"/>
      <c r="V289" s="7"/>
      <c r="W289" s="7"/>
      <c r="X289" s="7"/>
      <c r="Y289" s="7"/>
      <c r="Z289" s="7"/>
      <c r="AA289" s="7"/>
      <c r="AB289" s="7"/>
      <c r="AC289" s="7"/>
      <c r="AD289" s="7"/>
      <c r="AE289" s="7"/>
      <c r="AF289" s="7"/>
      <c r="AG289" s="7"/>
    </row>
    <row r="290" spans="14:33" ht="14.25">
      <c r="N290" s="7"/>
      <c r="O290" s="7"/>
      <c r="P290" s="7"/>
      <c r="Q290" s="7"/>
      <c r="R290" s="7"/>
      <c r="S290" s="7"/>
      <c r="T290" s="7"/>
      <c r="U290" s="7"/>
      <c r="V290" s="7"/>
      <c r="W290" s="7"/>
      <c r="X290" s="7"/>
      <c r="Y290" s="7"/>
      <c r="Z290" s="7"/>
      <c r="AA290" s="7"/>
      <c r="AB290" s="7"/>
      <c r="AC290" s="7"/>
      <c r="AD290" s="7"/>
      <c r="AE290" s="7"/>
      <c r="AF290" s="7"/>
      <c r="AG290" s="7"/>
    </row>
    <row r="291" spans="14:33" ht="14.25">
      <c r="N291" s="7"/>
      <c r="O291" s="7"/>
      <c r="P291" s="7"/>
      <c r="Q291" s="7"/>
      <c r="R291" s="7"/>
      <c r="S291" s="7"/>
      <c r="T291" s="7"/>
      <c r="U291" s="7"/>
      <c r="V291" s="7"/>
      <c r="W291" s="7"/>
      <c r="X291" s="7"/>
      <c r="Y291" s="7"/>
      <c r="Z291" s="7"/>
      <c r="AA291" s="7"/>
      <c r="AB291" s="7"/>
      <c r="AC291" s="7"/>
      <c r="AD291" s="7"/>
      <c r="AE291" s="7"/>
      <c r="AF291" s="7"/>
      <c r="AG291" s="7"/>
    </row>
    <row r="292" spans="14:33" ht="14.25">
      <c r="N292" s="7"/>
      <c r="O292" s="7"/>
      <c r="P292" s="7"/>
      <c r="Q292" s="7"/>
      <c r="R292" s="7"/>
      <c r="S292" s="7"/>
      <c r="T292" s="7"/>
      <c r="U292" s="7"/>
      <c r="V292" s="7"/>
      <c r="W292" s="7"/>
      <c r="X292" s="7"/>
      <c r="Y292" s="7"/>
      <c r="Z292" s="7"/>
      <c r="AA292" s="7"/>
      <c r="AB292" s="7"/>
      <c r="AC292" s="7"/>
      <c r="AD292" s="7"/>
      <c r="AE292" s="7"/>
      <c r="AF292" s="7"/>
      <c r="AG292" s="7"/>
    </row>
    <row r="293" spans="14:33" ht="14.25">
      <c r="N293" s="7"/>
      <c r="O293" s="7"/>
      <c r="P293" s="7"/>
      <c r="Q293" s="7"/>
      <c r="R293" s="7"/>
      <c r="S293" s="7"/>
      <c r="T293" s="7"/>
      <c r="U293" s="7"/>
      <c r="V293" s="7"/>
      <c r="W293" s="7"/>
      <c r="X293" s="7"/>
      <c r="Y293" s="7"/>
      <c r="Z293" s="7"/>
      <c r="AA293" s="7"/>
      <c r="AB293" s="7"/>
      <c r="AC293" s="7"/>
      <c r="AD293" s="7"/>
      <c r="AE293" s="7"/>
      <c r="AF293" s="7"/>
      <c r="AG293" s="7"/>
    </row>
    <row r="294" spans="14:33" ht="14.25">
      <c r="N294" s="7"/>
      <c r="O294" s="7"/>
      <c r="P294" s="7"/>
      <c r="Q294" s="7"/>
      <c r="R294" s="7"/>
      <c r="S294" s="7"/>
      <c r="T294" s="7"/>
      <c r="U294" s="7"/>
      <c r="V294" s="7"/>
      <c r="W294" s="7"/>
      <c r="X294" s="7"/>
      <c r="Y294" s="7"/>
      <c r="Z294" s="7"/>
      <c r="AA294" s="7"/>
      <c r="AB294" s="7"/>
      <c r="AC294" s="7"/>
      <c r="AD294" s="7"/>
      <c r="AE294" s="7"/>
      <c r="AF294" s="7"/>
      <c r="AG294" s="7"/>
    </row>
    <row r="295" spans="14:33" ht="14.25">
      <c r="N295" s="7"/>
      <c r="O295" s="7"/>
      <c r="P295" s="7"/>
      <c r="Q295" s="7"/>
      <c r="R295" s="7"/>
      <c r="S295" s="7"/>
      <c r="T295" s="7"/>
      <c r="U295" s="7"/>
      <c r="V295" s="7"/>
      <c r="W295" s="7"/>
      <c r="X295" s="7"/>
      <c r="Y295" s="7"/>
      <c r="Z295" s="7"/>
      <c r="AA295" s="7"/>
      <c r="AB295" s="7"/>
      <c r="AC295" s="7"/>
      <c r="AD295" s="7"/>
      <c r="AE295" s="7"/>
      <c r="AF295" s="7"/>
      <c r="AG295" s="7"/>
    </row>
    <row r="296" spans="14:33" ht="14.25">
      <c r="N296" s="7"/>
      <c r="O296" s="7"/>
      <c r="P296" s="7"/>
      <c r="Q296" s="7"/>
      <c r="R296" s="7"/>
      <c r="S296" s="7"/>
      <c r="T296" s="7"/>
      <c r="U296" s="7"/>
      <c r="V296" s="7"/>
      <c r="W296" s="7"/>
      <c r="X296" s="7"/>
      <c r="Y296" s="7"/>
      <c r="Z296" s="7"/>
      <c r="AA296" s="7"/>
      <c r="AB296" s="7"/>
      <c r="AC296" s="7"/>
      <c r="AD296" s="7"/>
      <c r="AE296" s="7"/>
      <c r="AF296" s="7"/>
      <c r="AG296" s="7"/>
    </row>
    <row r="297" spans="14:33" ht="14.25">
      <c r="N297" s="7"/>
      <c r="O297" s="7"/>
      <c r="P297" s="7"/>
      <c r="Q297" s="7"/>
      <c r="R297" s="7"/>
      <c r="S297" s="7"/>
      <c r="T297" s="7"/>
      <c r="U297" s="7"/>
      <c r="V297" s="7"/>
      <c r="W297" s="7"/>
      <c r="X297" s="7"/>
      <c r="Y297" s="7"/>
      <c r="Z297" s="7"/>
      <c r="AA297" s="7"/>
      <c r="AB297" s="7"/>
      <c r="AC297" s="7"/>
      <c r="AD297" s="7"/>
      <c r="AE297" s="7"/>
      <c r="AF297" s="7"/>
      <c r="AG297" s="7"/>
    </row>
    <row r="298" spans="14:33" ht="14.25">
      <c r="N298" s="7"/>
      <c r="O298" s="7"/>
      <c r="P298" s="7"/>
      <c r="Q298" s="7"/>
      <c r="R298" s="7"/>
      <c r="S298" s="7"/>
      <c r="T298" s="7"/>
      <c r="U298" s="7"/>
      <c r="V298" s="7"/>
      <c r="W298" s="7"/>
      <c r="X298" s="7"/>
      <c r="Y298" s="7"/>
      <c r="Z298" s="7"/>
      <c r="AA298" s="7"/>
      <c r="AB298" s="7"/>
      <c r="AC298" s="7"/>
      <c r="AD298" s="7"/>
      <c r="AE298" s="7"/>
      <c r="AF298" s="7"/>
      <c r="AG298" s="7"/>
    </row>
    <row r="299" spans="14:33" ht="14.25">
      <c r="N299" s="7"/>
      <c r="O299" s="7"/>
      <c r="P299" s="7"/>
      <c r="Q299" s="7"/>
      <c r="R299" s="7"/>
      <c r="S299" s="7"/>
      <c r="T299" s="7"/>
      <c r="U299" s="7"/>
      <c r="V299" s="7"/>
      <c r="W299" s="7"/>
      <c r="X299" s="7"/>
      <c r="Y299" s="7"/>
      <c r="Z299" s="7"/>
      <c r="AA299" s="7"/>
      <c r="AB299" s="7"/>
      <c r="AC299" s="7"/>
      <c r="AD299" s="7"/>
      <c r="AE299" s="7"/>
      <c r="AF299" s="7"/>
      <c r="AG299" s="7"/>
    </row>
    <row r="300" spans="14:33" ht="14.25">
      <c r="N300" s="7"/>
      <c r="O300" s="7"/>
      <c r="P300" s="7"/>
      <c r="Q300" s="7"/>
      <c r="R300" s="7"/>
      <c r="S300" s="7"/>
      <c r="T300" s="7"/>
      <c r="U300" s="7"/>
      <c r="V300" s="7"/>
      <c r="W300" s="7"/>
      <c r="X300" s="7"/>
      <c r="Y300" s="7"/>
      <c r="Z300" s="7"/>
      <c r="AA300" s="7"/>
      <c r="AB300" s="7"/>
      <c r="AC300" s="7"/>
      <c r="AD300" s="7"/>
      <c r="AE300" s="7"/>
      <c r="AF300" s="7"/>
      <c r="AG300" s="7"/>
    </row>
    <row r="301" spans="14:33" ht="14.25">
      <c r="N301" s="7"/>
      <c r="O301" s="7"/>
      <c r="P301" s="7"/>
      <c r="Q301" s="7"/>
      <c r="R301" s="7"/>
      <c r="S301" s="7"/>
      <c r="T301" s="7"/>
      <c r="U301" s="7"/>
      <c r="V301" s="7"/>
      <c r="W301" s="7"/>
      <c r="X301" s="7"/>
      <c r="Y301" s="7"/>
      <c r="Z301" s="7"/>
      <c r="AA301" s="7"/>
      <c r="AB301" s="7"/>
      <c r="AC301" s="7"/>
      <c r="AD301" s="7"/>
      <c r="AE301" s="7"/>
      <c r="AF301" s="7"/>
      <c r="AG301" s="7"/>
    </row>
    <row r="302" spans="14:33" ht="14.25">
      <c r="N302" s="7"/>
      <c r="O302" s="7"/>
      <c r="P302" s="7"/>
      <c r="Q302" s="7"/>
      <c r="R302" s="7"/>
      <c r="S302" s="7"/>
      <c r="T302" s="7"/>
      <c r="U302" s="7"/>
      <c r="V302" s="7"/>
      <c r="W302" s="7"/>
      <c r="X302" s="7"/>
      <c r="Y302" s="7"/>
      <c r="Z302" s="7"/>
      <c r="AA302" s="7"/>
      <c r="AB302" s="7"/>
      <c r="AC302" s="7"/>
      <c r="AD302" s="7"/>
      <c r="AE302" s="7"/>
      <c r="AF302" s="7"/>
      <c r="AG302" s="7"/>
    </row>
    <row r="303" spans="14:33" ht="14.25">
      <c r="N303" s="7"/>
      <c r="O303" s="7"/>
      <c r="P303" s="7"/>
      <c r="Q303" s="7"/>
      <c r="R303" s="7"/>
      <c r="S303" s="7"/>
      <c r="T303" s="7"/>
      <c r="U303" s="7"/>
      <c r="V303" s="7"/>
      <c r="W303" s="7"/>
      <c r="X303" s="7"/>
      <c r="Y303" s="7"/>
      <c r="Z303" s="7"/>
      <c r="AA303" s="7"/>
      <c r="AB303" s="7"/>
      <c r="AC303" s="7"/>
      <c r="AD303" s="7"/>
      <c r="AE303" s="7"/>
      <c r="AF303" s="7"/>
      <c r="AG303" s="7"/>
    </row>
    <row r="304" spans="14:33" ht="14.25">
      <c r="N304" s="7"/>
      <c r="O304" s="7"/>
      <c r="P304" s="7"/>
      <c r="Q304" s="7"/>
      <c r="R304" s="7"/>
      <c r="S304" s="7"/>
      <c r="T304" s="7"/>
      <c r="U304" s="7"/>
      <c r="V304" s="7"/>
      <c r="W304" s="7"/>
      <c r="X304" s="7"/>
      <c r="Y304" s="7"/>
      <c r="Z304" s="7"/>
      <c r="AA304" s="7"/>
      <c r="AB304" s="7"/>
      <c r="AC304" s="7"/>
      <c r="AD304" s="7"/>
      <c r="AE304" s="7"/>
      <c r="AF304" s="7"/>
      <c r="AG304" s="7"/>
    </row>
    <row r="305" spans="14:33" ht="14.25">
      <c r="N305" s="7"/>
      <c r="O305" s="7"/>
      <c r="P305" s="7"/>
      <c r="Q305" s="7"/>
      <c r="R305" s="7"/>
      <c r="S305" s="7"/>
      <c r="T305" s="7"/>
      <c r="U305" s="7"/>
      <c r="V305" s="7"/>
      <c r="W305" s="7"/>
      <c r="X305" s="7"/>
      <c r="Y305" s="7"/>
      <c r="Z305" s="7"/>
      <c r="AA305" s="7"/>
      <c r="AB305" s="7"/>
      <c r="AC305" s="7"/>
      <c r="AD305" s="7"/>
      <c r="AE305" s="7"/>
      <c r="AF305" s="7"/>
      <c r="AG305" s="7"/>
    </row>
    <row r="306" spans="14:33" ht="14.25">
      <c r="N306" s="7"/>
      <c r="O306" s="7"/>
      <c r="P306" s="7"/>
      <c r="Q306" s="7"/>
      <c r="R306" s="7"/>
      <c r="S306" s="7"/>
      <c r="T306" s="7"/>
      <c r="U306" s="7"/>
      <c r="V306" s="7"/>
      <c r="W306" s="7"/>
      <c r="X306" s="7"/>
      <c r="Y306" s="7"/>
      <c r="Z306" s="7"/>
      <c r="AA306" s="7"/>
      <c r="AB306" s="7"/>
      <c r="AC306" s="7"/>
      <c r="AD306" s="7"/>
      <c r="AE306" s="7"/>
      <c r="AF306" s="7"/>
      <c r="AG306" s="7"/>
    </row>
    <row r="307" spans="14:33" ht="14.25">
      <c r="N307" s="7"/>
      <c r="O307" s="7"/>
      <c r="P307" s="7"/>
      <c r="Q307" s="7"/>
      <c r="R307" s="7"/>
      <c r="S307" s="7"/>
      <c r="T307" s="7"/>
      <c r="U307" s="7"/>
      <c r="V307" s="7"/>
      <c r="W307" s="7"/>
      <c r="X307" s="7"/>
      <c r="Y307" s="7"/>
      <c r="Z307" s="7"/>
      <c r="AA307" s="7"/>
      <c r="AB307" s="7"/>
      <c r="AC307" s="7"/>
      <c r="AD307" s="7"/>
      <c r="AE307" s="7"/>
      <c r="AF307" s="7"/>
      <c r="AG307" s="7"/>
    </row>
    <row r="308" spans="14:33" ht="14.25">
      <c r="N308" s="7"/>
      <c r="O308" s="7"/>
      <c r="P308" s="7"/>
      <c r="Q308" s="7"/>
      <c r="R308" s="7"/>
      <c r="S308" s="7"/>
      <c r="T308" s="7"/>
      <c r="U308" s="7"/>
      <c r="V308" s="7"/>
      <c r="W308" s="7"/>
      <c r="X308" s="7"/>
      <c r="Y308" s="7"/>
      <c r="Z308" s="7"/>
      <c r="AA308" s="7"/>
      <c r="AB308" s="7"/>
      <c r="AC308" s="7"/>
      <c r="AD308" s="7"/>
      <c r="AE308" s="7"/>
      <c r="AF308" s="7"/>
      <c r="AG308" s="7"/>
    </row>
    <row r="309" spans="14:33" ht="14.25">
      <c r="N309" s="7"/>
      <c r="O309" s="7"/>
      <c r="P309" s="7"/>
      <c r="Q309" s="7"/>
      <c r="R309" s="7"/>
      <c r="S309" s="7"/>
      <c r="T309" s="7"/>
      <c r="U309" s="7"/>
      <c r="V309" s="7"/>
      <c r="W309" s="7"/>
      <c r="X309" s="7"/>
      <c r="Y309" s="7"/>
      <c r="Z309" s="7"/>
      <c r="AA309" s="7"/>
      <c r="AB309" s="7"/>
      <c r="AC309" s="7"/>
      <c r="AD309" s="7"/>
      <c r="AE309" s="7"/>
      <c r="AF309" s="7"/>
      <c r="AG309" s="7"/>
    </row>
    <row r="310" spans="14:33" ht="14.25">
      <c r="N310" s="7"/>
      <c r="O310" s="7"/>
      <c r="P310" s="7"/>
      <c r="Q310" s="7"/>
      <c r="R310" s="7"/>
      <c r="S310" s="7"/>
      <c r="T310" s="7"/>
      <c r="U310" s="7"/>
      <c r="V310" s="7"/>
      <c r="W310" s="7"/>
      <c r="X310" s="7"/>
      <c r="Y310" s="7"/>
      <c r="Z310" s="7"/>
      <c r="AA310" s="7"/>
      <c r="AB310" s="7"/>
      <c r="AC310" s="7"/>
      <c r="AD310" s="7"/>
      <c r="AE310" s="7"/>
      <c r="AF310" s="7"/>
      <c r="AG310" s="7"/>
    </row>
    <row r="311" spans="14:33" ht="14.25">
      <c r="N311" s="7"/>
      <c r="O311" s="7"/>
      <c r="P311" s="7"/>
      <c r="Q311" s="7"/>
      <c r="R311" s="7"/>
      <c r="S311" s="7"/>
      <c r="T311" s="7"/>
      <c r="U311" s="7"/>
      <c r="V311" s="7"/>
      <c r="W311" s="7"/>
      <c r="X311" s="7"/>
      <c r="Y311" s="7"/>
      <c r="Z311" s="7"/>
      <c r="AA311" s="7"/>
      <c r="AB311" s="7"/>
      <c r="AC311" s="7"/>
      <c r="AD311" s="7"/>
      <c r="AE311" s="7"/>
      <c r="AF311" s="7"/>
      <c r="AG311" s="7"/>
    </row>
    <row r="312" spans="14:33" ht="14.25">
      <c r="N312" s="7"/>
      <c r="O312" s="7"/>
      <c r="P312" s="7"/>
      <c r="Q312" s="7"/>
      <c r="R312" s="7"/>
      <c r="S312" s="7"/>
      <c r="T312" s="7"/>
      <c r="U312" s="7"/>
      <c r="V312" s="7"/>
      <c r="W312" s="7"/>
      <c r="X312" s="7"/>
      <c r="Y312" s="7"/>
      <c r="Z312" s="7"/>
      <c r="AA312" s="7"/>
      <c r="AB312" s="7"/>
      <c r="AC312" s="7"/>
      <c r="AD312" s="7"/>
      <c r="AE312" s="7"/>
      <c r="AF312" s="7"/>
      <c r="AG312" s="7"/>
    </row>
    <row r="313" spans="14:33" ht="14.25">
      <c r="N313" s="7"/>
      <c r="O313" s="7"/>
      <c r="P313" s="7"/>
      <c r="Q313" s="7"/>
      <c r="R313" s="7"/>
      <c r="S313" s="7"/>
      <c r="T313" s="7"/>
      <c r="U313" s="7"/>
      <c r="V313" s="7"/>
      <c r="W313" s="7"/>
      <c r="X313" s="7"/>
      <c r="Y313" s="7"/>
      <c r="Z313" s="7"/>
      <c r="AA313" s="7"/>
      <c r="AB313" s="7"/>
      <c r="AC313" s="7"/>
      <c r="AD313" s="7"/>
      <c r="AE313" s="7"/>
      <c r="AF313" s="7"/>
      <c r="AG313" s="7"/>
    </row>
    <row r="314" spans="14:33" ht="14.25">
      <c r="N314" s="7"/>
      <c r="O314" s="7"/>
      <c r="P314" s="7"/>
      <c r="Q314" s="7"/>
      <c r="R314" s="7"/>
      <c r="S314" s="7"/>
      <c r="T314" s="7"/>
      <c r="U314" s="7"/>
      <c r="V314" s="7"/>
      <c r="W314" s="7"/>
      <c r="X314" s="7"/>
      <c r="Y314" s="7"/>
      <c r="Z314" s="7"/>
      <c r="AA314" s="7"/>
      <c r="AB314" s="7"/>
      <c r="AC314" s="7"/>
      <c r="AD314" s="7"/>
      <c r="AE314" s="7"/>
      <c r="AF314" s="7"/>
      <c r="AG314" s="7"/>
    </row>
    <row r="315" spans="14:33" ht="14.25">
      <c r="N315" s="7"/>
      <c r="O315" s="7"/>
      <c r="P315" s="7"/>
      <c r="Q315" s="7"/>
      <c r="R315" s="7"/>
      <c r="S315" s="7"/>
      <c r="T315" s="7"/>
      <c r="U315" s="7"/>
      <c r="V315" s="7"/>
      <c r="W315" s="7"/>
      <c r="X315" s="7"/>
      <c r="Y315" s="7"/>
      <c r="Z315" s="7"/>
      <c r="AA315" s="7"/>
      <c r="AB315" s="7"/>
      <c r="AC315" s="7"/>
      <c r="AD315" s="7"/>
      <c r="AE315" s="7"/>
      <c r="AF315" s="7"/>
      <c r="AG315" s="7"/>
    </row>
    <row r="316" spans="14:33" ht="14.25">
      <c r="N316" s="7"/>
      <c r="O316" s="7"/>
      <c r="P316" s="7"/>
      <c r="Q316" s="7"/>
      <c r="R316" s="7"/>
      <c r="S316" s="7"/>
      <c r="T316" s="7"/>
      <c r="U316" s="7"/>
      <c r="V316" s="7"/>
      <c r="W316" s="7"/>
      <c r="X316" s="7"/>
      <c r="Y316" s="7"/>
      <c r="Z316" s="7"/>
      <c r="AA316" s="7"/>
      <c r="AB316" s="7"/>
      <c r="AC316" s="7"/>
      <c r="AD316" s="7"/>
      <c r="AE316" s="7"/>
      <c r="AF316" s="7"/>
      <c r="AG316" s="7"/>
    </row>
    <row r="317" spans="14:33" ht="14.25">
      <c r="N317" s="7"/>
      <c r="O317" s="7"/>
      <c r="P317" s="7"/>
      <c r="Q317" s="7"/>
      <c r="R317" s="7"/>
      <c r="S317" s="7"/>
      <c r="T317" s="7"/>
      <c r="U317" s="7"/>
      <c r="V317" s="7"/>
      <c r="W317" s="7"/>
      <c r="X317" s="7"/>
      <c r="Y317" s="7"/>
      <c r="Z317" s="7"/>
      <c r="AA317" s="7"/>
      <c r="AB317" s="7"/>
      <c r="AC317" s="7"/>
      <c r="AD317" s="7"/>
      <c r="AE317" s="7"/>
      <c r="AF317" s="7"/>
      <c r="AG317" s="7"/>
    </row>
    <row r="318" spans="14:33" ht="14.25">
      <c r="N318" s="7"/>
      <c r="O318" s="7"/>
      <c r="P318" s="7"/>
      <c r="Q318" s="7"/>
      <c r="R318" s="7"/>
      <c r="S318" s="7"/>
      <c r="T318" s="7"/>
      <c r="U318" s="7"/>
      <c r="V318" s="7"/>
      <c r="W318" s="7"/>
      <c r="X318" s="7"/>
      <c r="Y318" s="7"/>
      <c r="Z318" s="7"/>
      <c r="AA318" s="7"/>
      <c r="AB318" s="7"/>
      <c r="AC318" s="7"/>
      <c r="AD318" s="7"/>
      <c r="AE318" s="7"/>
      <c r="AF318" s="7"/>
      <c r="AG318" s="7"/>
    </row>
    <row r="319" spans="14:33" ht="14.25">
      <c r="N319" s="7"/>
      <c r="O319" s="7"/>
      <c r="P319" s="7"/>
      <c r="Q319" s="7"/>
      <c r="R319" s="7"/>
      <c r="S319" s="7"/>
      <c r="T319" s="7"/>
      <c r="U319" s="7"/>
      <c r="V319" s="7"/>
      <c r="W319" s="7"/>
      <c r="X319" s="7"/>
      <c r="Y319" s="7"/>
      <c r="Z319" s="7"/>
      <c r="AA319" s="7"/>
      <c r="AB319" s="7"/>
      <c r="AC319" s="7"/>
      <c r="AD319" s="7"/>
      <c r="AE319" s="7"/>
      <c r="AF319" s="7"/>
      <c r="AG319" s="7"/>
    </row>
    <row r="320" spans="14:33" ht="14.25">
      <c r="N320" s="7"/>
      <c r="O320" s="7"/>
      <c r="P320" s="7"/>
      <c r="Q320" s="7"/>
      <c r="R320" s="7"/>
      <c r="S320" s="7"/>
      <c r="T320" s="7"/>
      <c r="U320" s="7"/>
      <c r="V320" s="7"/>
      <c r="W320" s="7"/>
      <c r="X320" s="7"/>
      <c r="Y320" s="7"/>
      <c r="Z320" s="7"/>
      <c r="AA320" s="7"/>
      <c r="AB320" s="7"/>
      <c r="AC320" s="7"/>
      <c r="AD320" s="7"/>
      <c r="AE320" s="7"/>
      <c r="AF320" s="7"/>
      <c r="AG320" s="7"/>
    </row>
    <row r="321" spans="14:33" ht="14.25">
      <c r="N321" s="7"/>
      <c r="O321" s="7"/>
      <c r="P321" s="7"/>
      <c r="Q321" s="7"/>
      <c r="R321" s="7"/>
      <c r="S321" s="7"/>
      <c r="T321" s="7"/>
      <c r="U321" s="7"/>
      <c r="V321" s="7"/>
      <c r="W321" s="7"/>
      <c r="X321" s="7"/>
      <c r="Y321" s="7"/>
      <c r="Z321" s="7"/>
      <c r="AA321" s="7"/>
      <c r="AB321" s="7"/>
      <c r="AC321" s="7"/>
      <c r="AD321" s="7"/>
      <c r="AE321" s="7"/>
      <c r="AF321" s="7"/>
      <c r="AG321" s="7"/>
    </row>
    <row r="322" spans="14:33" ht="14.25">
      <c r="N322" s="7"/>
      <c r="O322" s="7"/>
      <c r="P322" s="7"/>
      <c r="Q322" s="7"/>
      <c r="R322" s="7"/>
      <c r="S322" s="7"/>
      <c r="T322" s="7"/>
      <c r="U322" s="7"/>
      <c r="V322" s="7"/>
      <c r="W322" s="7"/>
      <c r="X322" s="7"/>
      <c r="Y322" s="7"/>
      <c r="Z322" s="7"/>
      <c r="AA322" s="7"/>
      <c r="AB322" s="7"/>
      <c r="AC322" s="7"/>
      <c r="AD322" s="7"/>
      <c r="AE322" s="7"/>
      <c r="AF322" s="7"/>
      <c r="AG322" s="7"/>
    </row>
    <row r="323" spans="14:33" ht="14.25">
      <c r="N323" s="7"/>
      <c r="O323" s="7"/>
      <c r="P323" s="7"/>
      <c r="Q323" s="7"/>
      <c r="R323" s="7"/>
      <c r="S323" s="7"/>
      <c r="T323" s="7"/>
      <c r="U323" s="7"/>
      <c r="V323" s="7"/>
      <c r="W323" s="7"/>
      <c r="X323" s="7"/>
      <c r="Y323" s="7"/>
      <c r="Z323" s="7"/>
      <c r="AA323" s="7"/>
      <c r="AB323" s="7"/>
      <c r="AC323" s="7"/>
      <c r="AD323" s="7"/>
      <c r="AE323" s="7"/>
      <c r="AF323" s="7"/>
      <c r="AG323" s="7"/>
    </row>
    <row r="324" spans="14:33" ht="14.25">
      <c r="N324" s="7"/>
      <c r="O324" s="7"/>
      <c r="P324" s="7"/>
      <c r="Q324" s="7"/>
      <c r="R324" s="7"/>
      <c r="S324" s="7"/>
      <c r="T324" s="7"/>
      <c r="U324" s="7"/>
      <c r="V324" s="7"/>
      <c r="W324" s="7"/>
      <c r="X324" s="7"/>
      <c r="Y324" s="7"/>
      <c r="Z324" s="7"/>
      <c r="AA324" s="7"/>
      <c r="AB324" s="7"/>
      <c r="AC324" s="7"/>
      <c r="AD324" s="7"/>
      <c r="AE324" s="7"/>
      <c r="AF324" s="7"/>
      <c r="AG324" s="7"/>
    </row>
    <row r="325" spans="14:33" ht="14.25">
      <c r="N325" s="7"/>
      <c r="O325" s="7"/>
      <c r="P325" s="7"/>
      <c r="Q325" s="7"/>
      <c r="R325" s="7"/>
      <c r="S325" s="7"/>
      <c r="T325" s="7"/>
      <c r="U325" s="7"/>
      <c r="V325" s="7"/>
      <c r="W325" s="7"/>
      <c r="X325" s="7"/>
      <c r="Y325" s="7"/>
      <c r="Z325" s="7"/>
      <c r="AA325" s="7"/>
      <c r="AB325" s="7"/>
      <c r="AC325" s="7"/>
      <c r="AD325" s="7"/>
      <c r="AE325" s="7"/>
      <c r="AF325" s="7"/>
      <c r="AG325" s="7"/>
    </row>
    <row r="326" spans="14:33" ht="14.25">
      <c r="N326" s="7"/>
      <c r="O326" s="7"/>
      <c r="P326" s="7"/>
      <c r="Q326" s="7"/>
      <c r="R326" s="7"/>
      <c r="S326" s="7"/>
      <c r="T326" s="7"/>
      <c r="U326" s="7"/>
      <c r="V326" s="7"/>
      <c r="W326" s="7"/>
      <c r="X326" s="7"/>
      <c r="Y326" s="7"/>
      <c r="Z326" s="7"/>
      <c r="AA326" s="7"/>
      <c r="AB326" s="7"/>
      <c r="AC326" s="7"/>
      <c r="AD326" s="7"/>
      <c r="AE326" s="7"/>
      <c r="AF326" s="7"/>
      <c r="AG326" s="7"/>
    </row>
  </sheetData>
  <sheetProtection/>
  <mergeCells count="56">
    <mergeCell ref="I22:L22"/>
    <mergeCell ref="I21:L21"/>
    <mergeCell ref="G17:H17"/>
    <mergeCell ref="G21:H21"/>
    <mergeCell ref="G22:H22"/>
    <mergeCell ref="A26:L30"/>
    <mergeCell ref="E21:F21"/>
    <mergeCell ref="E22:F22"/>
    <mergeCell ref="A22:B22"/>
    <mergeCell ref="A25:E25"/>
    <mergeCell ref="H24:L24"/>
    <mergeCell ref="G18:H18"/>
    <mergeCell ref="G19:H19"/>
    <mergeCell ref="G20:H20"/>
    <mergeCell ref="I17:L17"/>
    <mergeCell ref="I18:L18"/>
    <mergeCell ref="I19:L19"/>
    <mergeCell ref="I20:L20"/>
    <mergeCell ref="A17:B17"/>
    <mergeCell ref="A18:B18"/>
    <mergeCell ref="A19:B19"/>
    <mergeCell ref="A20:B20"/>
    <mergeCell ref="A21:B21"/>
    <mergeCell ref="I14:L14"/>
    <mergeCell ref="E17:F17"/>
    <mergeCell ref="E18:F18"/>
    <mergeCell ref="E19:F19"/>
    <mergeCell ref="E20:F20"/>
    <mergeCell ref="E12:E13"/>
    <mergeCell ref="F12:F13"/>
    <mergeCell ref="F9:F11"/>
    <mergeCell ref="I3:L3"/>
    <mergeCell ref="I4:L4"/>
    <mergeCell ref="I5:L5"/>
    <mergeCell ref="I6:L6"/>
    <mergeCell ref="I7:L7"/>
    <mergeCell ref="N2:AG24"/>
    <mergeCell ref="N25:AG40"/>
    <mergeCell ref="A5:D5"/>
    <mergeCell ref="A3:D3"/>
    <mergeCell ref="A2:D2"/>
    <mergeCell ref="A6:D6"/>
    <mergeCell ref="A7:D7"/>
    <mergeCell ref="A4:D4"/>
    <mergeCell ref="H2:L2"/>
    <mergeCell ref="A12:D13"/>
    <mergeCell ref="I10:L10"/>
    <mergeCell ref="I11:L11"/>
    <mergeCell ref="A8:D8"/>
    <mergeCell ref="A9:D11"/>
    <mergeCell ref="E9:E11"/>
    <mergeCell ref="A16:L16"/>
    <mergeCell ref="I12:L12"/>
    <mergeCell ref="I13:L13"/>
    <mergeCell ref="I8:L8"/>
    <mergeCell ref="I9:L9"/>
  </mergeCells>
  <printOptions/>
  <pageMargins left="0.1968503937007874" right="0.1968503937007874" top="0.15748031496062992" bottom="0.15748031496062992" header="0.31496062992125984" footer="0.31496062992125984"/>
  <pageSetup horizontalDpi="300" verticalDpi="3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2019-04-12T03:08:47Z</dcterms:modified>
  <cp:category/>
  <cp:version/>
  <cp:contentType/>
  <cp:contentStatus/>
</cp:coreProperties>
</file>